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um.sharepoint.com/30Sales/10-Marketing/Pricelists/Excel/"/>
    </mc:Choice>
  </mc:AlternateContent>
  <xr:revisionPtr revIDLastSave="12" documentId="8_{7BEA2CD0-4DFD-41B2-A2E9-9DAF6865EA83}" xr6:coauthVersionLast="47" xr6:coauthVersionMax="47" xr10:uidLastSave="{B7E2038D-ABB2-434C-9548-D3F27C20B38F}"/>
  <bookViews>
    <workbookView xWindow="-28920" yWindow="1080" windowWidth="29040" windowHeight="15720" xr2:uid="{3A17E09E-45D6-4002-8211-7D28278E3E9D}"/>
  </bookViews>
  <sheets>
    <sheet name="Perpetual" sheetId="1" r:id="rId1"/>
    <sheet name="Subscription" sheetId="7" r:id="rId2"/>
    <sheet name="Pay Per Use for MSP" sheetId="10" r:id="rId3"/>
    <sheet name="i-Vertix Cloud" sheetId="3" r:id="rId4"/>
    <sheet name="Professional Services IT" sheetId="5" r:id="rId5"/>
    <sheet name="Professional Services EMEA" sheetId="12" r:id="rId6"/>
    <sheet name="Professional Services CH" sheetId="13" r:id="rId7"/>
    <sheet name="Discount table" sheetId="11" r:id="rId8"/>
    <sheet name="standard values" sheetId="8" r:id="rId9"/>
  </sheets>
  <definedNames>
    <definedName name="_xlnm.Print_Area" localSheetId="7">'Discount table'!$A$1:$F$17</definedName>
    <definedName name="_xlnm.Print_Area" localSheetId="3">'i-Vertix Cloud'!$A$1:$F$71</definedName>
    <definedName name="_xlnm.Print_Area" localSheetId="2">'Pay Per Use for MSP'!$A$1:$E$67</definedName>
    <definedName name="_xlnm.Print_Area" localSheetId="6">'Professional Services CH'!$A$1:$D$18</definedName>
    <definedName name="_xlnm.Print_Area" localSheetId="5">'Professional Services EMEA'!$A$1:$D$18</definedName>
    <definedName name="_xlnm.Print_Area" localSheetId="4">'Professional Services IT'!$A$1:$D$18</definedName>
    <definedName name="_xlnm.Print_Titles" localSheetId="3">'i-Vertix Cloud'!$1:$9</definedName>
    <definedName name="_xlnm.Print_Titles" localSheetId="2">'Pay Per Use for MSP'!$1:$7</definedName>
    <definedName name="_xlnm.Print_Titles" localSheetId="0">Perpetual!$1:$7</definedName>
    <definedName name="_xlnm.Print_Titles" localSheetId="6">'Professional Services CH'!$1:$10</definedName>
    <definedName name="_xlnm.Print_Titles" localSheetId="5">'Professional Services EMEA'!$1:$10</definedName>
    <definedName name="_xlnm.Print_Titles" localSheetId="4">'Professional Services IT'!$1:$10</definedName>
    <definedName name="_xlnm.Print_Titles" localSheetId="1">Subscription!$1:$7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5" l="1"/>
  <c r="J13" i="11"/>
  <c r="J14" i="11"/>
  <c r="J15" i="11"/>
  <c r="J16" i="11"/>
  <c r="J12" i="11"/>
  <c r="A68" i="7" l="1"/>
  <c r="B68" i="7"/>
  <c r="D68" i="7" s="1"/>
  <c r="K67" i="1"/>
  <c r="I67" i="1"/>
  <c r="G67" i="1"/>
  <c r="E67" i="1"/>
  <c r="E65" i="1"/>
  <c r="B66" i="7" s="1"/>
  <c r="D66" i="7" s="1"/>
  <c r="E66" i="1"/>
  <c r="B67" i="7" s="1"/>
  <c r="F67" i="7" s="1"/>
  <c r="A66" i="7"/>
  <c r="A67" i="7"/>
  <c r="J68" i="7" l="1"/>
  <c r="H68" i="7"/>
  <c r="F68" i="7"/>
  <c r="K66" i="1"/>
  <c r="G66" i="1"/>
  <c r="G65" i="1"/>
  <c r="I66" i="1"/>
  <c r="I65" i="1"/>
  <c r="K65" i="1"/>
  <c r="F66" i="7"/>
  <c r="J66" i="7"/>
  <c r="H66" i="7"/>
  <c r="D67" i="7"/>
  <c r="J67" i="7"/>
  <c r="H67" i="7"/>
  <c r="A37" i="7" l="1"/>
  <c r="A38" i="7"/>
  <c r="B50" i="10"/>
  <c r="B48" i="10"/>
  <c r="B49" i="10"/>
  <c r="B47" i="10"/>
  <c r="A23" i="7"/>
  <c r="E23" i="1"/>
  <c r="C35" i="3"/>
  <c r="B43" i="10"/>
  <c r="B42" i="10"/>
  <c r="A46" i="7"/>
  <c r="E38" i="1" l="1"/>
  <c r="B38" i="7" s="1"/>
  <c r="E37" i="1"/>
  <c r="B37" i="7" s="1"/>
  <c r="J37" i="7" s="1"/>
  <c r="B23" i="7"/>
  <c r="J23" i="7" s="1"/>
  <c r="G23" i="1"/>
  <c r="K23" i="1"/>
  <c r="I23" i="1"/>
  <c r="E46" i="1"/>
  <c r="A19" i="7"/>
  <c r="E19" i="1"/>
  <c r="B17" i="13"/>
  <c r="B4" i="13"/>
  <c r="B17" i="12"/>
  <c r="B4" i="12"/>
  <c r="A72" i="7"/>
  <c r="G37" i="1" l="1"/>
  <c r="I37" i="1"/>
  <c r="K37" i="1"/>
  <c r="G38" i="1"/>
  <c r="K38" i="1"/>
  <c r="I38" i="1"/>
  <c r="H38" i="7"/>
  <c r="F38" i="7"/>
  <c r="J38" i="7"/>
  <c r="D37" i="7"/>
  <c r="F37" i="7"/>
  <c r="D38" i="7"/>
  <c r="H37" i="7"/>
  <c r="F23" i="7"/>
  <c r="H23" i="7"/>
  <c r="D23" i="7"/>
  <c r="B19" i="7"/>
  <c r="F19" i="7" s="1"/>
  <c r="K46" i="1"/>
  <c r="I46" i="1"/>
  <c r="G46" i="1"/>
  <c r="B46" i="7"/>
  <c r="I19" i="1"/>
  <c r="K19" i="1"/>
  <c r="G19" i="1"/>
  <c r="A17" i="7"/>
  <c r="A35" i="7"/>
  <c r="A40" i="7"/>
  <c r="A41" i="7"/>
  <c r="A42" i="7"/>
  <c r="A43" i="7"/>
  <c r="A44" i="7"/>
  <c r="A45" i="7"/>
  <c r="A47" i="7"/>
  <c r="A48" i="7"/>
  <c r="E17" i="1"/>
  <c r="E13" i="1"/>
  <c r="A13" i="7"/>
  <c r="A27" i="7"/>
  <c r="A70" i="7"/>
  <c r="A71" i="7"/>
  <c r="D19" i="7" l="1"/>
  <c r="H19" i="7"/>
  <c r="J19" i="7"/>
  <c r="E42" i="1"/>
  <c r="B42" i="7" s="1"/>
  <c r="D42" i="7" s="1"/>
  <c r="E47" i="1"/>
  <c r="I47" i="1" s="1"/>
  <c r="E40" i="1"/>
  <c r="B40" i="7" s="1"/>
  <c r="E45" i="1"/>
  <c r="E44" i="1"/>
  <c r="K44" i="1" s="1"/>
  <c r="B13" i="7"/>
  <c r="H13" i="7" s="1"/>
  <c r="K17" i="1"/>
  <c r="E43" i="1"/>
  <c r="D46" i="7"/>
  <c r="F46" i="7"/>
  <c r="H46" i="7"/>
  <c r="J46" i="7"/>
  <c r="E41" i="1"/>
  <c r="B17" i="7"/>
  <c r="E48" i="1"/>
  <c r="G17" i="1"/>
  <c r="I17" i="1"/>
  <c r="J13" i="7"/>
  <c r="K13" i="1"/>
  <c r="G13" i="1"/>
  <c r="I13" i="1"/>
  <c r="E53" i="1"/>
  <c r="E54" i="1"/>
  <c r="A53" i="7"/>
  <c r="A54" i="7"/>
  <c r="E15" i="1"/>
  <c r="A15" i="7"/>
  <c r="A52" i="7"/>
  <c r="A30" i="7"/>
  <c r="A31" i="7"/>
  <c r="A32" i="7"/>
  <c r="A33" i="7"/>
  <c r="A29" i="7"/>
  <c r="E31" i="1"/>
  <c r="A10" i="7"/>
  <c r="C4" i="11"/>
  <c r="B4" i="5"/>
  <c r="B4" i="3"/>
  <c r="B4" i="10"/>
  <c r="B4" i="7"/>
  <c r="A65" i="7"/>
  <c r="E64" i="1"/>
  <c r="E63" i="1"/>
  <c r="E62" i="1"/>
  <c r="E61" i="1"/>
  <c r="E60" i="1"/>
  <c r="K40" i="1" l="1"/>
  <c r="B44" i="7"/>
  <c r="J44" i="7" s="1"/>
  <c r="G44" i="1"/>
  <c r="I44" i="1"/>
  <c r="G40" i="1"/>
  <c r="K47" i="1"/>
  <c r="G47" i="1"/>
  <c r="B47" i="7"/>
  <c r="H47" i="7" s="1"/>
  <c r="I42" i="1"/>
  <c r="K42" i="1"/>
  <c r="G42" i="1"/>
  <c r="D13" i="7"/>
  <c r="J40" i="7"/>
  <c r="G45" i="1"/>
  <c r="K45" i="1"/>
  <c r="G15" i="1"/>
  <c r="K43" i="1"/>
  <c r="I64" i="1"/>
  <c r="B45" i="7"/>
  <c r="H45" i="7" s="1"/>
  <c r="F42" i="7"/>
  <c r="I43" i="1"/>
  <c r="F13" i="7"/>
  <c r="G62" i="1"/>
  <c r="G63" i="1"/>
  <c r="I60" i="1"/>
  <c r="I45" i="1"/>
  <c r="G43" i="1"/>
  <c r="K31" i="1"/>
  <c r="B43" i="7"/>
  <c r="D43" i="7" s="1"/>
  <c r="I61" i="1"/>
  <c r="I40" i="1"/>
  <c r="H42" i="7"/>
  <c r="H40" i="7"/>
  <c r="D40" i="7"/>
  <c r="J42" i="7"/>
  <c r="F40" i="7"/>
  <c r="G48" i="1"/>
  <c r="I48" i="1"/>
  <c r="K48" i="1"/>
  <c r="I41" i="1"/>
  <c r="K41" i="1"/>
  <c r="G41" i="1"/>
  <c r="J17" i="7"/>
  <c r="H17" i="7"/>
  <c r="F17" i="7"/>
  <c r="D17" i="7"/>
  <c r="B48" i="7"/>
  <c r="B41" i="7"/>
  <c r="K54" i="1"/>
  <c r="B54" i="7"/>
  <c r="K53" i="1"/>
  <c r="B53" i="7"/>
  <c r="G54" i="1"/>
  <c r="I54" i="1"/>
  <c r="G53" i="1"/>
  <c r="I53" i="1"/>
  <c r="I15" i="1"/>
  <c r="K15" i="1"/>
  <c r="B15" i="7"/>
  <c r="B31" i="7"/>
  <c r="G31" i="1"/>
  <c r="I31" i="1"/>
  <c r="K64" i="1"/>
  <c r="K60" i="1"/>
  <c r="K63" i="1"/>
  <c r="K62" i="1"/>
  <c r="K61" i="1"/>
  <c r="I62" i="1"/>
  <c r="B65" i="7"/>
  <c r="I63" i="1"/>
  <c r="G61" i="1"/>
  <c r="G60" i="1"/>
  <c r="G64" i="1"/>
  <c r="E20" i="1"/>
  <c r="A20" i="7"/>
  <c r="H44" i="7" l="1"/>
  <c r="J47" i="7"/>
  <c r="F44" i="7"/>
  <c r="D44" i="7"/>
  <c r="F45" i="7"/>
  <c r="F47" i="7"/>
  <c r="D47" i="7"/>
  <c r="D45" i="7"/>
  <c r="F43" i="7"/>
  <c r="F15" i="7"/>
  <c r="H43" i="7"/>
  <c r="J45" i="7"/>
  <c r="D31" i="7"/>
  <c r="J43" i="7"/>
  <c r="F41" i="7"/>
  <c r="D41" i="7"/>
  <c r="J41" i="7"/>
  <c r="H41" i="7"/>
  <c r="J48" i="7"/>
  <c r="D48" i="7"/>
  <c r="F48" i="7"/>
  <c r="H48" i="7"/>
  <c r="J54" i="7"/>
  <c r="D54" i="7"/>
  <c r="F54" i="7"/>
  <c r="H54" i="7"/>
  <c r="J53" i="7"/>
  <c r="H53" i="7"/>
  <c r="F53" i="7"/>
  <c r="D53" i="7"/>
  <c r="J15" i="7"/>
  <c r="H15" i="7"/>
  <c r="D15" i="7"/>
  <c r="H31" i="7"/>
  <c r="J31" i="7"/>
  <c r="F31" i="7"/>
  <c r="B20" i="7"/>
  <c r="K20" i="1"/>
  <c r="D65" i="7"/>
  <c r="H65" i="7"/>
  <c r="J65" i="7"/>
  <c r="F65" i="7"/>
  <c r="G20" i="1"/>
  <c r="I20" i="1"/>
  <c r="J20" i="7" l="1"/>
  <c r="H20" i="7"/>
  <c r="D20" i="7"/>
  <c r="F20" i="7"/>
  <c r="A62" i="7"/>
  <c r="A63" i="7"/>
  <c r="A64" i="7"/>
  <c r="A61" i="7"/>
  <c r="A39" i="7"/>
  <c r="A55" i="7"/>
  <c r="A56" i="7"/>
  <c r="A11" i="7"/>
  <c r="A12" i="7"/>
  <c r="A14" i="7"/>
  <c r="A16" i="7"/>
  <c r="A18" i="7"/>
  <c r="A21" i="7"/>
  <c r="A22" i="7"/>
  <c r="A24" i="7"/>
  <c r="A25" i="7"/>
  <c r="E16" i="1"/>
  <c r="E18" i="1"/>
  <c r="I16" i="1" l="1"/>
  <c r="K16" i="1"/>
  <c r="G18" i="1"/>
  <c r="K18" i="1"/>
  <c r="B18" i="7"/>
  <c r="I18" i="1"/>
  <c r="G16" i="1"/>
  <c r="B16" i="7"/>
  <c r="A51" i="1"/>
  <c r="H16" i="7" l="1"/>
  <c r="J16" i="7"/>
  <c r="D18" i="7"/>
  <c r="H18" i="7"/>
  <c r="J18" i="7"/>
  <c r="F18" i="7"/>
  <c r="D16" i="7"/>
  <c r="F16" i="7"/>
  <c r="F59" i="7" l="1"/>
  <c r="D59" i="7"/>
  <c r="B59" i="7"/>
  <c r="F35" i="7"/>
  <c r="D35" i="7"/>
  <c r="B35" i="7"/>
  <c r="F27" i="7"/>
  <c r="D27" i="7"/>
  <c r="B27" i="7"/>
  <c r="F50" i="7"/>
  <c r="D50" i="7"/>
  <c r="B50" i="7"/>
  <c r="I58" i="1"/>
  <c r="G58" i="1"/>
  <c r="E58" i="1"/>
  <c r="I35" i="1"/>
  <c r="G35" i="1"/>
  <c r="E35" i="1"/>
  <c r="I27" i="1"/>
  <c r="G27" i="1"/>
  <c r="E27" i="1"/>
  <c r="I50" i="1"/>
  <c r="G50" i="1"/>
  <c r="E50" i="1"/>
  <c r="A59" i="1" l="1"/>
  <c r="A36" i="1"/>
  <c r="A28" i="1"/>
  <c r="A60" i="7"/>
  <c r="A36" i="7"/>
  <c r="A28" i="7"/>
  <c r="A51" i="7"/>
  <c r="B64" i="7" l="1"/>
  <c r="B63" i="7"/>
  <c r="E39" i="1"/>
  <c r="E33" i="1"/>
  <c r="E32" i="1"/>
  <c r="E30" i="1"/>
  <c r="E29" i="1"/>
  <c r="E56" i="1"/>
  <c r="E55" i="1"/>
  <c r="E52" i="1"/>
  <c r="E11" i="1"/>
  <c r="E12" i="1"/>
  <c r="E14" i="1"/>
  <c r="E21" i="1"/>
  <c r="E22" i="1"/>
  <c r="E24" i="1"/>
  <c r="E25" i="1"/>
  <c r="E10" i="1"/>
  <c r="B39" i="7" l="1"/>
  <c r="K52" i="1"/>
  <c r="B52" i="7"/>
  <c r="K10" i="1"/>
  <c r="G10" i="1"/>
  <c r="B14" i="7"/>
  <c r="K14" i="1"/>
  <c r="B32" i="7"/>
  <c r="K32" i="1"/>
  <c r="G25" i="1"/>
  <c r="K25" i="1"/>
  <c r="I12" i="1"/>
  <c r="K12" i="1"/>
  <c r="I33" i="1"/>
  <c r="K33" i="1"/>
  <c r="I24" i="1"/>
  <c r="K24" i="1"/>
  <c r="I11" i="1"/>
  <c r="K11" i="1"/>
  <c r="I39" i="1"/>
  <c r="K39" i="1"/>
  <c r="B55" i="7"/>
  <c r="K55" i="1"/>
  <c r="B21" i="7"/>
  <c r="K21" i="1"/>
  <c r="G56" i="1"/>
  <c r="K56" i="1"/>
  <c r="I22" i="1"/>
  <c r="K22" i="1"/>
  <c r="I29" i="1"/>
  <c r="K29" i="1"/>
  <c r="B30" i="7"/>
  <c r="K30" i="1"/>
  <c r="H63" i="7"/>
  <c r="J63" i="7"/>
  <c r="H64" i="7"/>
  <c r="J64" i="7"/>
  <c r="I52" i="1"/>
  <c r="B10" i="7"/>
  <c r="I10" i="1"/>
  <c r="F63" i="7"/>
  <c r="D63" i="7"/>
  <c r="F64" i="7"/>
  <c r="D64" i="7"/>
  <c r="G12" i="1"/>
  <c r="G33" i="1"/>
  <c r="I21" i="1"/>
  <c r="I30" i="1"/>
  <c r="B25" i="7"/>
  <c r="B12" i="7"/>
  <c r="B56" i="7"/>
  <c r="B33" i="7"/>
  <c r="G24" i="1"/>
  <c r="G22" i="1"/>
  <c r="G11" i="1"/>
  <c r="G29" i="1"/>
  <c r="G39" i="1"/>
  <c r="I14" i="1"/>
  <c r="I55" i="1"/>
  <c r="I32" i="1"/>
  <c r="B24" i="7"/>
  <c r="B22" i="7"/>
  <c r="B11" i="7"/>
  <c r="B29" i="7"/>
  <c r="B61" i="7"/>
  <c r="G21" i="1"/>
  <c r="G30" i="1"/>
  <c r="G52" i="1"/>
  <c r="I25" i="1"/>
  <c r="I56" i="1"/>
  <c r="B62" i="7"/>
  <c r="G14" i="1"/>
  <c r="G55" i="1"/>
  <c r="G32" i="1"/>
  <c r="J14" i="7" l="1"/>
  <c r="H55" i="7"/>
  <c r="H30" i="7"/>
  <c r="D21" i="7"/>
  <c r="J32" i="7"/>
  <c r="F32" i="7"/>
  <c r="J55" i="7"/>
  <c r="F14" i="7"/>
  <c r="H14" i="7"/>
  <c r="D14" i="7"/>
  <c r="D32" i="7"/>
  <c r="D55" i="7"/>
  <c r="H32" i="7"/>
  <c r="J21" i="7"/>
  <c r="H21" i="7"/>
  <c r="F55" i="7"/>
  <c r="F21" i="7"/>
  <c r="F30" i="7"/>
  <c r="J30" i="7"/>
  <c r="D30" i="7"/>
  <c r="H52" i="7"/>
  <c r="J52" i="7"/>
  <c r="F10" i="7"/>
  <c r="H10" i="7"/>
  <c r="J10" i="7"/>
  <c r="J11" i="7"/>
  <c r="H11" i="7"/>
  <c r="H33" i="7"/>
  <c r="J33" i="7"/>
  <c r="H56" i="7"/>
  <c r="J56" i="7"/>
  <c r="J12" i="7"/>
  <c r="H12" i="7"/>
  <c r="H25" i="7"/>
  <c r="J25" i="7"/>
  <c r="H61" i="7"/>
  <c r="J61" i="7"/>
  <c r="H39" i="7"/>
  <c r="J39" i="7"/>
  <c r="H29" i="7"/>
  <c r="J29" i="7"/>
  <c r="J22" i="7"/>
  <c r="H22" i="7"/>
  <c r="J62" i="7"/>
  <c r="H62" i="7"/>
  <c r="H24" i="7"/>
  <c r="J24" i="7"/>
  <c r="D10" i="7"/>
  <c r="D24" i="7"/>
  <c r="F24" i="7"/>
  <c r="D56" i="7"/>
  <c r="F56" i="7"/>
  <c r="D62" i="7"/>
  <c r="F62" i="7"/>
  <c r="D29" i="7"/>
  <c r="F29" i="7"/>
  <c r="F12" i="7"/>
  <c r="D12" i="7"/>
  <c r="F52" i="7"/>
  <c r="D52" i="7"/>
  <c r="D11" i="7"/>
  <c r="F11" i="7"/>
  <c r="D25" i="7"/>
  <c r="F25" i="7"/>
  <c r="D39" i="7"/>
  <c r="F39" i="7"/>
  <c r="D61" i="7"/>
  <c r="F61" i="7"/>
  <c r="D22" i="7"/>
  <c r="F22" i="7"/>
  <c r="D33" i="7"/>
  <c r="F33" i="7"/>
</calcChain>
</file>

<file path=xl/sharedStrings.xml><?xml version="1.0" encoding="utf-8"?>
<sst xmlns="http://schemas.openxmlformats.org/spreadsheetml/2006/main" count="1202" uniqueCount="772">
  <si>
    <t>i-Vertix Network Management System</t>
  </si>
  <si>
    <t>i-Vertix IT Monitoring</t>
  </si>
  <si>
    <t>Price</t>
  </si>
  <si>
    <t>SKU</t>
  </si>
  <si>
    <t>Cat</t>
  </si>
  <si>
    <t>Software Maint. 1 Y</t>
  </si>
  <si>
    <t>Software Maint. 2 Y</t>
  </si>
  <si>
    <t>Software Maint. 3 Y</t>
  </si>
  <si>
    <t>Software Maint. 4 Y</t>
  </si>
  <si>
    <t>i-Vertix Monitoring 100 Hosts or 1.000 Services</t>
  </si>
  <si>
    <t>IV-MON-S100-CX</t>
  </si>
  <si>
    <t>C</t>
  </si>
  <si>
    <t>IV-MON-S100-M-1Y</t>
  </si>
  <si>
    <t>IV-MON-S100-M-2Y</t>
  </si>
  <si>
    <t>IV-MON-S100-M-3Y</t>
  </si>
  <si>
    <t>IV-MON-S100-M-4Y</t>
  </si>
  <si>
    <t>B</t>
  </si>
  <si>
    <t>i-Vertix Monitoring 250 Hosts or 2.500 Services</t>
  </si>
  <si>
    <t>IV-MON-M250-CX</t>
  </si>
  <si>
    <t>IV-MON-M250-M-1Y</t>
  </si>
  <si>
    <t>IV-MON-M250-M-2Y</t>
  </si>
  <si>
    <t>IV-MON-M250-M-3Y</t>
  </si>
  <si>
    <t>IV-MON-M250-M-4Y</t>
  </si>
  <si>
    <t>i-Vertix Monitoring 500 Hosts or 5.000 Services</t>
  </si>
  <si>
    <t>IV-MON-L500-CX</t>
  </si>
  <si>
    <t>IV-MON-L500-M-1Y</t>
  </si>
  <si>
    <t>IV-MON-L500-M-2Y</t>
  </si>
  <si>
    <t>IV-MON-L500-M-3Y</t>
  </si>
  <si>
    <t>IV-MON-L500-M-4Y</t>
  </si>
  <si>
    <t>i-Vertix Monitoring 750 Hosts or 7.500 Services</t>
  </si>
  <si>
    <t>IV-MON-L750-CX</t>
  </si>
  <si>
    <t>IV-MON-L750-M-1Y</t>
  </si>
  <si>
    <t>IV-MON-L750-M-2Y</t>
  </si>
  <si>
    <t>IV-MON-L750-M-3Y</t>
  </si>
  <si>
    <t>IV-MON-L750-M-4Y</t>
  </si>
  <si>
    <t>i-Vertix Monitoring 1.000 Hosts or 10.000 Services</t>
  </si>
  <si>
    <t>IV-MON-ENT1k-CX</t>
  </si>
  <si>
    <t>IV-MON-ENT1k-M-1Y</t>
  </si>
  <si>
    <t>IV-MON-ENT1k-M-2Y</t>
  </si>
  <si>
    <t>IV-MON-ENT1k-M-3Y</t>
  </si>
  <si>
    <t>IV-MON-ENT1k-M-4Y</t>
  </si>
  <si>
    <t>i-Vertix Monitoring 1.500 Hosts or 15.000 Services</t>
  </si>
  <si>
    <t>IV-MON-ENT1,5k-CX</t>
  </si>
  <si>
    <t>IV-MON-ENT1,5k-M-1Y</t>
  </si>
  <si>
    <t>IV-MON-ENT1,5k-M-2Y</t>
  </si>
  <si>
    <t>IV-MON-ENT1,5k-M-3Y</t>
  </si>
  <si>
    <t>IV-MON-ENT1,5k-M-4Y</t>
  </si>
  <si>
    <t>i-Vertix Monitoring 2.500 Hosts or 25.000 Services</t>
  </si>
  <si>
    <t>IV-MON-ENT2k-CX</t>
  </si>
  <si>
    <t>IV-MON-ENT2k-M-1Y</t>
  </si>
  <si>
    <t>IV-MON-ENT2k-M-2Y</t>
  </si>
  <si>
    <t>IV-MON-ENT2k-M-3Y</t>
  </si>
  <si>
    <t>IV-MON-ENT2k-M-4Y</t>
  </si>
  <si>
    <t>i-Vertix Monitoring 3.500 Hosts or 35.000 Services</t>
  </si>
  <si>
    <t>IV-MON-ENT3k-CX</t>
  </si>
  <si>
    <t>IV-MON-ENT3k-M-1Y</t>
  </si>
  <si>
    <t>IV-MON-ENT3k-M-2Y</t>
  </si>
  <si>
    <t>IV-MON-ENT3k-M-3Y</t>
  </si>
  <si>
    <t>IV-MON-ENT3k-M-4Y</t>
  </si>
  <si>
    <t>i-Vertix Monitoring 5.000 Hosts or 50.000 Services</t>
  </si>
  <si>
    <t>IV-MON-ENT5k-CX</t>
  </si>
  <si>
    <t>IV-MON-ENT5k-M-1Y</t>
  </si>
  <si>
    <t>IV-MON-ENT5k-M-2Y</t>
  </si>
  <si>
    <t>IV-MON-ENT5k-M-3Y</t>
  </si>
  <si>
    <t>IV-MON-ENT5k-M-4Y</t>
  </si>
  <si>
    <t>i-Vertix Monitoring 7.500 Hosts or 75.000 Services</t>
  </si>
  <si>
    <t>IV-MON-ENT7k-CX</t>
  </si>
  <si>
    <t>IV-MON-ENT7k-M-1Y</t>
  </si>
  <si>
    <t>IV-MON-ENT7k-M-2Y</t>
  </si>
  <si>
    <t>IV-MON-ENT7k-M-3Y</t>
  </si>
  <si>
    <t>IV-MON-ENT7k-M-4Y</t>
  </si>
  <si>
    <t>i-Vertix Monitoring 10.000 Hosts or 100.000 Services</t>
  </si>
  <si>
    <t>IV-MON-ENT10k-CX</t>
  </si>
  <si>
    <t>IV-MON-ENT10k-M-1Y</t>
  </si>
  <si>
    <t>IV-MON-ENT10k-M-2Y</t>
  </si>
  <si>
    <t>IV-MON-ENT10k-M-3Y</t>
  </si>
  <si>
    <t>IV-MON-ENT10k-M-4Y</t>
  </si>
  <si>
    <t>i-Vertix Monitoring additional 5.000 Hosts or 50.000 Services</t>
  </si>
  <si>
    <t>IV-MON-ADD-5k-CX</t>
  </si>
  <si>
    <t>IV-MON-ADD-5k-M-1Y</t>
  </si>
  <si>
    <t>IV-MON-ADD-5k-M-2Y</t>
  </si>
  <si>
    <t>IV-MON-ADD-5k-M-3Y</t>
  </si>
  <si>
    <t>IV-MON-ADD-5k-M-4Y</t>
  </si>
  <si>
    <t>i-Vertix Monitoring Poller (Virtual Appliance)</t>
  </si>
  <si>
    <t>IV-POL-VA-CX</t>
  </si>
  <si>
    <t>IV-POL-VA-M-1Y</t>
  </si>
  <si>
    <t>IV-POL-VA-M-2Y</t>
  </si>
  <si>
    <t>IV-POL-VA-M-3Y</t>
  </si>
  <si>
    <t>IV-POL-VA-M-4Y</t>
  </si>
  <si>
    <t>i-Vertix Monitoring only Hardware Appliance NanoE2 ***</t>
  </si>
  <si>
    <t>IV-POL-NE2-HW-CX</t>
  </si>
  <si>
    <t>IV-POL-NE2-HW-M-1Y</t>
  </si>
  <si>
    <t>IV-POL-NE2-HW-M-2Y</t>
  </si>
  <si>
    <t>IV-POL-NE2-HW-M-3Y</t>
  </si>
  <si>
    <t>IV-POL-NE2-HW-M-4Y</t>
  </si>
  <si>
    <t>i-Vertix Monitoring only Hardware Appliance Pro S3 ***</t>
  </si>
  <si>
    <t>IV-POL-PROS3-HW-CX</t>
  </si>
  <si>
    <t>IV-POL-PROS3-HW-M-1Y</t>
  </si>
  <si>
    <t>IV-POL-PROS3-HW-M-2Y</t>
  </si>
  <si>
    <t>IV-POL-PROS3-HW-M-3Y</t>
  </si>
  <si>
    <t>IV-POL-PROS3-HW-M-4Y</t>
  </si>
  <si>
    <t>i-Vertix Monitoring only Hardware Appliance Pro L * ***</t>
  </si>
  <si>
    <t>IV-POL-PROL-HW-CX</t>
  </si>
  <si>
    <t>IV-POL-PROL-HW-M-1Y</t>
  </si>
  <si>
    <t>IV-POL-PROL-HW-M-2Y</t>
  </si>
  <si>
    <t>IV-POL-PROL-HW-M-3Y</t>
  </si>
  <si>
    <t>IV-POL-PROL-HW-M-4Y</t>
  </si>
  <si>
    <t>i-Vertix Network Configuration Backup**</t>
  </si>
  <si>
    <t>i-Vertix Automatic Network Config Backup S (100 Device)</t>
  </si>
  <si>
    <t>IV-NCB-S100-CX</t>
  </si>
  <si>
    <t>IV-NCB-S100-M-1Y</t>
  </si>
  <si>
    <t>IV-NCB-S100-M-2Y</t>
  </si>
  <si>
    <t>IV-NCB-S100-M-3Y</t>
  </si>
  <si>
    <t>IV-NCB-S100-M-4Y</t>
  </si>
  <si>
    <t>i-Vertix Automatic Network Config Backup M1 (250 Device)</t>
  </si>
  <si>
    <t>IV-NCB-M250-CX</t>
  </si>
  <si>
    <t>IV-NCB-M250-M-1Y</t>
  </si>
  <si>
    <t>IV-NCB-M250-M-2Y</t>
  </si>
  <si>
    <t>IV-NCB-M250-M-3Y</t>
  </si>
  <si>
    <t>IV-NCB-M250-M-4Y</t>
  </si>
  <si>
    <t>i-Vertix Automatic Network Config Backup M2 (500 Device)</t>
  </si>
  <si>
    <t>IV-NCB-M500-CX</t>
  </si>
  <si>
    <t>IV-NCB-M500-M-1Y</t>
  </si>
  <si>
    <t>IV-NCB-M500-M-2Y</t>
  </si>
  <si>
    <t>IV-NCB-M500-M-3Y</t>
  </si>
  <si>
    <t>IV-NCB-M500-M-4Y</t>
  </si>
  <si>
    <t>i-Vertix Automatic Network Config Backup L (1000 Device)</t>
  </si>
  <si>
    <t>IV-NCB-L1000-CX</t>
  </si>
  <si>
    <t>IV-NCB-L1000-M-1Y</t>
  </si>
  <si>
    <t>IV-NCB-L1000-M-2Y</t>
  </si>
  <si>
    <t>IV-NCB-L1000-M-3Y</t>
  </si>
  <si>
    <t>IV-NCB-L1000-M-4Y</t>
  </si>
  <si>
    <t>i-Vertix Automatic Network Config Backup additional 500 Devices</t>
  </si>
  <si>
    <t>IV-NCB-ADD-500-CX</t>
  </si>
  <si>
    <t>IV-NCB-ADD-500-M-1Y</t>
  </si>
  <si>
    <t>IV-NCB-ADD-500-M-2Y</t>
  </si>
  <si>
    <t>IV-NCB-ADD-500-M-3Y</t>
  </si>
  <si>
    <t>IV-NCB-ADD-500-M-4Y</t>
  </si>
  <si>
    <t>i-Vertix Mon BI 100 Hosts or 1.000 Services</t>
  </si>
  <si>
    <t>IV-MON-BI100-CX</t>
  </si>
  <si>
    <t>IV-MON-BI100-M-1Y</t>
  </si>
  <si>
    <t>IV-MON-BI100-M-2Y</t>
  </si>
  <si>
    <t>IV-MON-BI100-M-3Y</t>
  </si>
  <si>
    <t>IV-MON-BI100-M-4Y</t>
  </si>
  <si>
    <t>i-Vertix Mon BI 250 Hosts or 2.500 Services</t>
  </si>
  <si>
    <t>IV-MON-BI250-CX</t>
  </si>
  <si>
    <t>IV-MON-BI250-M-1Y</t>
  </si>
  <si>
    <t>IV-MON-BI250-M-2Y</t>
  </si>
  <si>
    <t>IV-MON-BI250-M-3Y</t>
  </si>
  <si>
    <t>IV-MON-BI250-M-4Y</t>
  </si>
  <si>
    <t>i-Vertix Mon BI 500 Hosts or 5.000 Services</t>
  </si>
  <si>
    <t>IV-MON-BI500-CX</t>
  </si>
  <si>
    <t>IV-MON-BI500-M-1Y</t>
  </si>
  <si>
    <t>IV-MON-BI500-M-2Y</t>
  </si>
  <si>
    <t>IV-MON-BI500-M-3Y</t>
  </si>
  <si>
    <t>IV-MON-BI500-M-4Y</t>
  </si>
  <si>
    <t>i-Vertix Mon BI 750 Hosts or 7.500 Services</t>
  </si>
  <si>
    <t>IV-MON-BI750-CX</t>
  </si>
  <si>
    <t>IV-MON-BI750-M-1Y</t>
  </si>
  <si>
    <t>IV-MON-BI750-M-2Y</t>
  </si>
  <si>
    <t>IV-MON-BI750-M-3Y</t>
  </si>
  <si>
    <t>IV-MON-BI750-M-4Y</t>
  </si>
  <si>
    <t>i-Vertix Mon BI 1.000 Hosts or 10.000 Services</t>
  </si>
  <si>
    <t>IV-MON-BI1000-CX</t>
  </si>
  <si>
    <t>IV-MON-BI1000-M-1Y</t>
  </si>
  <si>
    <t>IV-MON-BI1000-M-2Y</t>
  </si>
  <si>
    <t>IV-MON-BI1000-M-3Y</t>
  </si>
  <si>
    <t>IV-MON-BI1000-M-4Y</t>
  </si>
  <si>
    <t>i-Vertix Mon BI 1.500 Hosts or 15.000 Services</t>
  </si>
  <si>
    <t>IV-MON-BI1500-CX</t>
  </si>
  <si>
    <t>IV-MON-BI1500-M-1Y</t>
  </si>
  <si>
    <t>IV-MON-BI1500-M-2Y</t>
  </si>
  <si>
    <t>IV-MON-BI1500-M-3Y</t>
  </si>
  <si>
    <t>IV-MON-BI1500-M-4Y</t>
  </si>
  <si>
    <t>i-Vertix Mon BI 2.500 Hosts or 25.000 Services</t>
  </si>
  <si>
    <t>IV-MON-BI2500-CX</t>
  </si>
  <si>
    <t>IV-MON-BI2500-M-1Y</t>
  </si>
  <si>
    <t>IV-MON-BI2500-M-2Y</t>
  </si>
  <si>
    <t>IV-MON-BI2500-M-3Y</t>
  </si>
  <si>
    <t>IV-MON-BI2500-M-4Y</t>
  </si>
  <si>
    <t>i-Vertix Mon BI 3.500 Hosts or 35.000 Services</t>
  </si>
  <si>
    <t>IV-MON-BI3500-CX</t>
  </si>
  <si>
    <t>IV-MON-BI3500-M-1Y</t>
  </si>
  <si>
    <t>IV-MON-BI3500-M-2Y</t>
  </si>
  <si>
    <t>IV-MON-BI3500-M-3Y</t>
  </si>
  <si>
    <t>IV-MON-BI3500-M-4Y</t>
  </si>
  <si>
    <t>i-Vertix Mon BI 5.000 Hosts or 50.000 Services</t>
  </si>
  <si>
    <t>IV-MON-BI5000-CX</t>
  </si>
  <si>
    <t>IV-MON-BI5000-M-1Y</t>
  </si>
  <si>
    <t>IV-MON-BI5000-M-2Y</t>
  </si>
  <si>
    <t>IV-MON-BI5000-M-3Y</t>
  </si>
  <si>
    <t>IV-MON-BI5000-M-4Y</t>
  </si>
  <si>
    <t>i-Vertix Mon BI 7.500 Hosts or 75.000 Services</t>
  </si>
  <si>
    <t>IV-MON-BI7500-CX</t>
  </si>
  <si>
    <t>IV-MON-BI7500-M-1Y</t>
  </si>
  <si>
    <t>IV-MON-BI7500-M-2Y</t>
  </si>
  <si>
    <t>IV-MON-BI7500-M-3Y</t>
  </si>
  <si>
    <t>IV-MON-BI7500-M-4Y</t>
  </si>
  <si>
    <t>i-Vertix Mon BI 10.000 Hosts or 100.000 Services</t>
  </si>
  <si>
    <t>IV-MON-BI10000-CX</t>
  </si>
  <si>
    <t>IV-MON-BI10000-M-1Y</t>
  </si>
  <si>
    <t>IV-MON-BI10000-M-2Y</t>
  </si>
  <si>
    <t>IV-MON-BI10000-M-3Y</t>
  </si>
  <si>
    <t>IV-MON-BI10000-M-4Y</t>
  </si>
  <si>
    <t>i-Vertix Mon BI additional 5.000 Hosts or 50.000 Services</t>
  </si>
  <si>
    <t>IV-MON-BI-ADD5000-CX</t>
  </si>
  <si>
    <t>IV-MON-BI-ADD5000-M-1Y</t>
  </si>
  <si>
    <t>IV-MON-BI-ADD5000-M-2Y</t>
  </si>
  <si>
    <t>IV-MON-BI-ADD5000-M-3Y</t>
  </si>
  <si>
    <t>IV-MON-BI-ADD5000-M-4Y</t>
  </si>
  <si>
    <t>i-Vertix Log&amp;Data Management</t>
  </si>
  <si>
    <t>i-Vertix Log&amp;Data Management Standard VM (1 Node + 2 Collector)</t>
  </si>
  <si>
    <t>IV-LOG-VM-1SRV-CX</t>
  </si>
  <si>
    <t>A</t>
  </si>
  <si>
    <t>IV-LOG-VM-1SRV-M-1Y</t>
  </si>
  <si>
    <t>IV-LOG-VM-1SRV-M-2Y</t>
  </si>
  <si>
    <t>IV-LOG-VM-1SRV-M-3Y</t>
  </si>
  <si>
    <t>IV-LOG-VM-1SRV-M-4Y</t>
  </si>
  <si>
    <t>i-Vertix Log&amp;Data additional 1 Collector</t>
  </si>
  <si>
    <t>IV-LOG-ILC-CX</t>
  </si>
  <si>
    <t>IV-LOG-ILC-CX-M-1Y</t>
  </si>
  <si>
    <t>IV-LOG-ILC-CX-M-2Y</t>
  </si>
  <si>
    <t>IV-LOG-ILC-CX-M-3Y</t>
  </si>
  <si>
    <t>IV-LOG-ILC-CX-M-4Y</t>
  </si>
  <si>
    <t>i-Vertix Log&amp;Data additional 5 Collectors</t>
  </si>
  <si>
    <t>IV-LOG-ILC-5-CX</t>
  </si>
  <si>
    <t>IV-LOG-ILC-5-CX-M-1Y</t>
  </si>
  <si>
    <t>IV-LOG-ILC-5-CX-M-2Y</t>
  </si>
  <si>
    <t>IV-LOG-ILC-5-CX-M-3Y</t>
  </si>
  <si>
    <t>IV-LOG-ILC-5-CX-M-4Y</t>
  </si>
  <si>
    <t>i-Vertix Log&amp;Data Management Standard VM (25 Source + 1 Collector)</t>
  </si>
  <si>
    <t>IV-LOG-VM-25SRC-CX</t>
  </si>
  <si>
    <t>IV-LOG-VM-25SRC-M-1Y</t>
  </si>
  <si>
    <t>IV-LOG-VM-25SRC-M-2Y</t>
  </si>
  <si>
    <t>IV-LOG-VM-25SRC-M-3Y</t>
  </si>
  <si>
    <t>IV-LOG-VM-25SRC-M-4Y</t>
  </si>
  <si>
    <t>i-Vertix Log&amp;Data Management Standard (25 Source + 1 Collector) NanoE2</t>
  </si>
  <si>
    <t>IV-LOG-HW-25SRC-CX</t>
  </si>
  <si>
    <t>IV-LOG-HW-25SRC-M-1Y</t>
  </si>
  <si>
    <t>IV-LOG-HW-25SRC-M-2Y</t>
  </si>
  <si>
    <t>IV-LOG-HW-25SRC-M-3Y</t>
  </si>
  <si>
    <t>IV-LOG-HW-25SRC-M-4Y</t>
  </si>
  <si>
    <t>i-Vertix IT Asset Management</t>
  </si>
  <si>
    <t>i-Vertix Asset Management &amp; Inventory S (1.000 IP)</t>
  </si>
  <si>
    <t>IV-ITAM-S-CX</t>
  </si>
  <si>
    <t>IV-ITAM-S-M-1Y</t>
  </si>
  <si>
    <t>IV-ITAM-S-M-2Y</t>
  </si>
  <si>
    <t>IV-ITAM-S-M-3Y</t>
  </si>
  <si>
    <t>IV-ITAM-S-M-4Y</t>
  </si>
  <si>
    <t>i-Vertix Asset Management &amp; Inventory M (2.500 IP)</t>
  </si>
  <si>
    <t>IV-ITAM-M-CX</t>
  </si>
  <si>
    <t>IV-ITAM-M-M-1Y</t>
  </si>
  <si>
    <t>IV-ITAM-M-M-2Y</t>
  </si>
  <si>
    <t>IV-ITAM-M-M-3Y</t>
  </si>
  <si>
    <t>IV-ITAM-M-M-4Y</t>
  </si>
  <si>
    <t>i-Vertix Asset Management &amp; Inventory L (5.000 IP)</t>
  </si>
  <si>
    <t>IV-ITAM-L-CX</t>
  </si>
  <si>
    <t>IV-ITAM-L-M-1Y</t>
  </si>
  <si>
    <t>IV-ITAM-L-M-2Y</t>
  </si>
  <si>
    <t>IV-ITAM-L-M-3Y</t>
  </si>
  <si>
    <t>IV-ITAM-L-M-4Y</t>
  </si>
  <si>
    <t>i-Vertix Asset Management &amp; Inventory XL (10.000 IP)</t>
  </si>
  <si>
    <t>IV-ITAM-XL-CX</t>
  </si>
  <si>
    <t>IV-ITAM-XL-M-1Y</t>
  </si>
  <si>
    <t>IV-ITAM-XL-M-2Y</t>
  </si>
  <si>
    <t>IV-ITAM-XL-M-3Y</t>
  </si>
  <si>
    <t>IV-ITAM-XL-M-4Y</t>
  </si>
  <si>
    <t>i-Vertix Asset Management &amp; Inventory additional 5.000 IP's</t>
  </si>
  <si>
    <t>IV-ITAM-ADD-5k-CX</t>
  </si>
  <si>
    <t>IV-ITAM-ADD-5k-M-1Y</t>
  </si>
  <si>
    <t>IV-ITAM-ADD-5k-M-2Y</t>
  </si>
  <si>
    <t>IV-ITAM-ADD-5k-M-3Y</t>
  </si>
  <si>
    <t>IV-ITAM-ADD-5k-M-4Y</t>
  </si>
  <si>
    <t>** only in combination with i-Vertix IT Monitoring</t>
  </si>
  <si>
    <t>*** minimum 2 year commitment needed</t>
  </si>
  <si>
    <t>1 Year Subscription</t>
  </si>
  <si>
    <t>2 Year Subscription</t>
  </si>
  <si>
    <t>3 Year Subscription</t>
  </si>
  <si>
    <t>4 Year Subscription</t>
  </si>
  <si>
    <t>5 Year Subscription</t>
  </si>
  <si>
    <t>IV-MON-S100-OX-1Y</t>
  </si>
  <si>
    <t>IV-MON-S100-OX-2Y</t>
  </si>
  <si>
    <t>IV-MON-S100-OX-3Y</t>
  </si>
  <si>
    <t>IV-MON-S100-OX-4Y</t>
  </si>
  <si>
    <t>IV-MON-S100-OX-5Y</t>
  </si>
  <si>
    <t>IV-MON-M250-OX-1Y</t>
  </si>
  <si>
    <t>IV-MON-M250-OX-2Y</t>
  </si>
  <si>
    <t>IV-MON-M250-OX-3Y</t>
  </si>
  <si>
    <t>IV-MON-M250-OX-4Y</t>
  </si>
  <si>
    <t>IV-MON-M250-OX-5Y</t>
  </si>
  <si>
    <t>IV-MON-L500-OX-1Y</t>
  </si>
  <si>
    <t>IV-MON-L500-OX-2Y</t>
  </si>
  <si>
    <t>IV-MON-L500-OX-3Y</t>
  </si>
  <si>
    <t>IV-MON-L500-OX-4Y</t>
  </si>
  <si>
    <t>IV-MON-L500-OX-5Y</t>
  </si>
  <si>
    <t>IV-MON-L750-OX-1Y</t>
  </si>
  <si>
    <t>IV-MON-L750-OX-2Y</t>
  </si>
  <si>
    <t>IV-MON-L750-OX-3Y</t>
  </si>
  <si>
    <t>IV-MON-L750-OX-4Y</t>
  </si>
  <si>
    <t>IV-MON-L750-OX-5Y</t>
  </si>
  <si>
    <t>IV-MON-ENT1k-OX-1Y</t>
  </si>
  <si>
    <t>IV-MON-ENT1k-OX-2Y</t>
  </si>
  <si>
    <t>IV-MON-ENT1k-OX-3Y</t>
  </si>
  <si>
    <t>IV-MON-ENT1k-OX-4Y</t>
  </si>
  <si>
    <t>IV-MON-ENT1k-OX-5Y</t>
  </si>
  <si>
    <t>IV-MON-ENT1,5k-OX-1Y</t>
  </si>
  <si>
    <t>IV-MON-ENT1,5k-OX-2Y</t>
  </si>
  <si>
    <t>IV-MON-ENT1,5k-OX-3Y</t>
  </si>
  <si>
    <t>IV-MON-ENT1,5k-OX-4Y</t>
  </si>
  <si>
    <t>IV-MON-ENT1,5k-OX-5Y</t>
  </si>
  <si>
    <t>IV-MON-ENT2k-OX-1Y</t>
  </si>
  <si>
    <t>IV-MON-ENT2k-OX-2Y</t>
  </si>
  <si>
    <t>IV-MON-ENT2k-OX-3Y</t>
  </si>
  <si>
    <t>IV-MON-ENT2k-OX-4Y</t>
  </si>
  <si>
    <t>IV-MON-ENT2k-OX-5Y</t>
  </si>
  <si>
    <t>IV-MON-ENT3k-OX-1Y</t>
  </si>
  <si>
    <t>IV-MON-ENT3k-OX-3Y</t>
  </si>
  <si>
    <t>IV-MON-ENT3k-OX-4Y</t>
  </si>
  <si>
    <t>IV-MON-ENT3k-OX-5Y</t>
  </si>
  <si>
    <t>IV-MON-ENT5k-OX-1Y</t>
  </si>
  <si>
    <t>IV-MON-ENT5k-OX-2Y</t>
  </si>
  <si>
    <t>IV-MON-ENT5k-OX-3Y</t>
  </si>
  <si>
    <t>IV-MON-ENT5k-OX-4Y</t>
  </si>
  <si>
    <t>IV-MON-ENT5k-OX-5Y</t>
  </si>
  <si>
    <t>IV-MON-ENT7k-OX-1Y</t>
  </si>
  <si>
    <t>IV-MON-ENT7k-OX-2Y</t>
  </si>
  <si>
    <t>IV-MON-ENT7k-OX-3Y</t>
  </si>
  <si>
    <t>IV-MON-ENT7k-OX-4Y</t>
  </si>
  <si>
    <t>IV-MON-ENT7k-OX-5Y</t>
  </si>
  <si>
    <t>IV-MON-ENT10k-OX-1Y</t>
  </si>
  <si>
    <t>IV-MON-ENT10k-OX-2Y</t>
  </si>
  <si>
    <t>IV-MON-ENT10k-OX-3Y</t>
  </si>
  <si>
    <t>IV-MON-ENT10k-OX-4Y</t>
  </si>
  <si>
    <t>IV-MON-ENT10k-OX-5Y</t>
  </si>
  <si>
    <t>IV-MON-ADD-5k-OX-1Y</t>
  </si>
  <si>
    <t>IV-MON-ADD-5k-OX-2Y</t>
  </si>
  <si>
    <t>IV-MON-ADD-5k-OX-3Y</t>
  </si>
  <si>
    <t>IV-MON-ADD-5k-OX-4Y</t>
  </si>
  <si>
    <t>IV-MON-ADD-5k-OX-5Y</t>
  </si>
  <si>
    <t>IV-POL-VA-OX-1Y</t>
  </si>
  <si>
    <t>IV-POL-VA-OX-2Y</t>
  </si>
  <si>
    <t>IV-POL-VA-OX-3Y</t>
  </si>
  <si>
    <t>IV-POL-VA-OX-4Y</t>
  </si>
  <si>
    <t>IV-POL-VA-OX-5Y</t>
  </si>
  <si>
    <t>IV-POL-NE2-HW-OX-1Y</t>
  </si>
  <si>
    <t>IV-POL-NE2-HW-OX-2Y</t>
  </si>
  <si>
    <t>IV-POL-NE2-HW-OX-3Y</t>
  </si>
  <si>
    <t>IV-POL-NE2-HW-OX-4Y</t>
  </si>
  <si>
    <t>IV-POL-NE2-HW-OX-5Y</t>
  </si>
  <si>
    <t>IV-POL-PROS3-HW-OX-1Y</t>
  </si>
  <si>
    <t>IV-POL-PROS3-HW-OX-2Y</t>
  </si>
  <si>
    <t>IV-POL-PROS3-HW-OX-3Y</t>
  </si>
  <si>
    <t>IV-POL-PROS3-HW-OX-4Y</t>
  </si>
  <si>
    <t>IV-POL-PROS3-HW-OX-5Y</t>
  </si>
  <si>
    <t>IV-POL-PROL-HW-OX-1Y</t>
  </si>
  <si>
    <t>IV-POL-PROL-HW-OX-2Y</t>
  </si>
  <si>
    <t>IV-POL-PROL-HW-OX-3Y</t>
  </si>
  <si>
    <t>IV-POL-PROL-HW-OX-4Y</t>
  </si>
  <si>
    <t>IV-POL-PROL-HW-OX-5Y</t>
  </si>
  <si>
    <t>IV-NCB-S100-OX-1Y</t>
  </si>
  <si>
    <t>IV-NCB-S100-OX-2Y</t>
  </si>
  <si>
    <t>IV-NCB-S100-OX-3Y</t>
  </si>
  <si>
    <t>IV-NCB-S100-OX-4Y</t>
  </si>
  <si>
    <t>IV-NCB-S100-OX-5Y</t>
  </si>
  <si>
    <t>IV-NCB-M250-OX-1Y</t>
  </si>
  <si>
    <t>IV-NCB-M250-OX-2Y</t>
  </si>
  <si>
    <t>IV-NCB-M250-OX-3Y</t>
  </si>
  <si>
    <t>IV-NCB-M250-OX-4Y</t>
  </si>
  <si>
    <t>IV-NCB-M250-OX-5Y</t>
  </si>
  <si>
    <t>IV-NCB-M500-OX-1Y</t>
  </si>
  <si>
    <t>IV-NCB-M500-OX-2Y</t>
  </si>
  <si>
    <t>IV-NCB-M500-OX-3Y</t>
  </si>
  <si>
    <t>IV-NCB-M500-OX-4Y</t>
  </si>
  <si>
    <t>IV-NCB-M500-OX-5Y</t>
  </si>
  <si>
    <t>IV-NCB-L1000-OX-1Y</t>
  </si>
  <si>
    <t>IV-NCB-L1000-OX-2Y</t>
  </si>
  <si>
    <t>IV-NCB-L1000-OX-3Y</t>
  </si>
  <si>
    <t>IV-NCB-L1000-OX-4Y</t>
  </si>
  <si>
    <t>IV-NCB-L1000-OX-5Y</t>
  </si>
  <si>
    <t>IV-NCB-ADD-500-OX-1Y</t>
  </si>
  <si>
    <t>IV-NCB-ADD-500-OX-2Y</t>
  </si>
  <si>
    <t>IV-NCB-ADD-500-OX-3Y</t>
  </si>
  <si>
    <t>IV-NCB-ADD-500-OX-4Y</t>
  </si>
  <si>
    <t>IV-NCB-ADD-500-OX-5Y</t>
  </si>
  <si>
    <t>IV-MON-BI100-OX-1Y</t>
  </si>
  <si>
    <t>IV-MON-BI100-OX-2Y</t>
  </si>
  <si>
    <t>IV-MON-BI100-OX-3Y</t>
  </si>
  <si>
    <t>IV-MON-BI100-OX-4Y</t>
  </si>
  <si>
    <t>IV-MON-BI100-OX-5Y</t>
  </si>
  <si>
    <t>IV-MON-BI250-OX-1Y</t>
  </si>
  <si>
    <t>IV-MON-BI250-OX-2Y</t>
  </si>
  <si>
    <t>IV-MON-BI250-OX-3Y</t>
  </si>
  <si>
    <t>IV-MON-BI250-OX-4Y</t>
  </si>
  <si>
    <t>IV-MON-BI250-OX-5Y</t>
  </si>
  <si>
    <t>IV-MON-BI500-OX-1Y</t>
  </si>
  <si>
    <t>IV-MON-BI500-OX-2Y</t>
  </si>
  <si>
    <t>IV-MON-BI500-OX-3Y</t>
  </si>
  <si>
    <t>IV-MON-BI500-OX-4Y</t>
  </si>
  <si>
    <t>IV-MON-BI500-OX-5Y</t>
  </si>
  <si>
    <t>IV-MON-BI750-OX-1Y</t>
  </si>
  <si>
    <t>IV-MON-BI750-OX-2Y</t>
  </si>
  <si>
    <t>IV-MON-BI750-OX-3Y</t>
  </si>
  <si>
    <t>IV-MON-BI750-OX-4Y</t>
  </si>
  <si>
    <t>IV-MON-BI750-OX-5Y</t>
  </si>
  <si>
    <t>IV-MON-BI1000-OX-1Y</t>
  </si>
  <si>
    <t>IV-MON-BI1000-OX-2Y</t>
  </si>
  <si>
    <t>IV-MON-BI1000-OX-3Y</t>
  </si>
  <si>
    <t>IV-MON-BI1000-OX-4Y</t>
  </si>
  <si>
    <t>IV-MON-BI1000-OX-5Y</t>
  </si>
  <si>
    <t>IV-MON-BI1500-OX-1Y</t>
  </si>
  <si>
    <t>IV-MON-BI1500-OX-2Y</t>
  </si>
  <si>
    <t>IV-MON-BI1500-OX-3Y</t>
  </si>
  <si>
    <t>IV-MON-BI1500-OX-4Y</t>
  </si>
  <si>
    <t>IV-MON-BI1500-OX-5Y</t>
  </si>
  <si>
    <t>IV-MON-BI2500-OX-1Y</t>
  </si>
  <si>
    <t>IV-MON-BI2500-OX-2Y</t>
  </si>
  <si>
    <t>IV-MON-BI2500-OX-3Y</t>
  </si>
  <si>
    <t>IV-MON-BI2500-OX-4Y</t>
  </si>
  <si>
    <t>IV-MON-BI2500-OX-5Y</t>
  </si>
  <si>
    <t>IV-MON-BI3500-OX-1Y</t>
  </si>
  <si>
    <t>IV-MON-BI3500-OX-2Y</t>
  </si>
  <si>
    <t>IV-MON-BI3500-OX-3Y</t>
  </si>
  <si>
    <t>IV-MON-BI3500-OX-4Y</t>
  </si>
  <si>
    <t>IV-MON-BI3500-OX-5Y</t>
  </si>
  <si>
    <t>IV-MON-BI5000-OX-1Y</t>
  </si>
  <si>
    <t>IV-MON-BI5000-OX-2Y</t>
  </si>
  <si>
    <t>IV-MON-BI5000-OX-3Y</t>
  </si>
  <si>
    <t>IV-MON-BI5000-OX-4Y</t>
  </si>
  <si>
    <t>IV-MON-BI5000-OX-5Y</t>
  </si>
  <si>
    <t>IV-MON-BI7500-OX-1Y</t>
  </si>
  <si>
    <t>IV-MON-BI7500-OX-2Y</t>
  </si>
  <si>
    <t>IV-MON-BI7500-OX-3Y</t>
  </si>
  <si>
    <t>IV-MON-BI7500-OX-4Y</t>
  </si>
  <si>
    <t>IV-MON-BI7500-OX-5Y</t>
  </si>
  <si>
    <t>IV-MON-BI10000-OX-1Y</t>
  </si>
  <si>
    <t>IV-MON-BI10000-OX-2Y</t>
  </si>
  <si>
    <t>IV-MON-BI10000-OX-3Y</t>
  </si>
  <si>
    <t>IV-MON-BI10000-OX-4Y</t>
  </si>
  <si>
    <t>IV-MON-BI10000-OX-5Y</t>
  </si>
  <si>
    <t>IV-MON-BI-ADD5000-OX-1Y</t>
  </si>
  <si>
    <t>IV-MON-BI-ADD5000-OX-2Y</t>
  </si>
  <si>
    <t>IV-MON-BI-ADD5000-OX-3Y</t>
  </si>
  <si>
    <t>IV-MON-BI-ADD5000-OX-4Y</t>
  </si>
  <si>
    <t>IV-MON-BI-ADD5000-OX-5Y</t>
  </si>
  <si>
    <t>IV-LOG-VM-1SRV-OX-1Y</t>
  </si>
  <si>
    <t>IV-LOG-VM-1SRV-OX-2Y</t>
  </si>
  <si>
    <t>IV-LOG-VM-1SRV-OX-3Y</t>
  </si>
  <si>
    <t>IV-LOG-VM-1SRV-OX-4Y</t>
  </si>
  <si>
    <t>IV-LOG-VM-1SRV-OX-5Y</t>
  </si>
  <si>
    <t>IV-LOG-ILC-OX-1Y</t>
  </si>
  <si>
    <t>IV-LOG-ILC-OX-2Y</t>
  </si>
  <si>
    <t>IV-LOG-ILC-OX-3Y</t>
  </si>
  <si>
    <t>IV-LOG-ILC-OX-4Y</t>
  </si>
  <si>
    <t>IV-LOG-ILC-OX-5Y</t>
  </si>
  <si>
    <t>IV-LOG-ILC-5-OX-1Y</t>
  </si>
  <si>
    <t>IV-LOG-ILC-5-OX-2Y</t>
  </si>
  <si>
    <t>IV-LOG-ILC-5-OX-3Y</t>
  </si>
  <si>
    <t>IV-LOG-ILC-5-OX-4Y</t>
  </si>
  <si>
    <t>IV-LOG-ILC-5-OX-5Y</t>
  </si>
  <si>
    <t>IV-LOG-VM-25SRC-OX-1Y</t>
  </si>
  <si>
    <t>IV-LOG-VM-25SRC-OX-2Y</t>
  </si>
  <si>
    <t>IV-LOG-VM-25SRC-OX-3Y</t>
  </si>
  <si>
    <t>IV-LOG-VM-25SRC-OX-4Y</t>
  </si>
  <si>
    <t>IV-LOG-VM-25SRC-OX-5Y</t>
  </si>
  <si>
    <t>IV-LOG-HW-25SRC-OX-1Y</t>
  </si>
  <si>
    <t>IV-LOG-HW-25SRC-OX-2Y</t>
  </si>
  <si>
    <t>IV-LOG-HW-25SRC-OX-3Y</t>
  </si>
  <si>
    <t>IV-LOG-HW-25SRC-OX-4Y</t>
  </si>
  <si>
    <t>IV-LOG-HW-25SRC-OX-5Y</t>
  </si>
  <si>
    <t>i-Vertix Log&amp;Data Upgrade Platinum VM (1 Node - min. 3 Nodes)</t>
  </si>
  <si>
    <t>please ask</t>
  </si>
  <si>
    <t>IV-LOG-SUB-XP-1Y</t>
  </si>
  <si>
    <t>IV-LOG-SUB-XP-2Y</t>
  </si>
  <si>
    <t>IV-LOG-SUB-XP-3Y</t>
  </si>
  <si>
    <t>IV-LOG-SUB-XP-4Y</t>
  </si>
  <si>
    <t>IV-LOG-SUB-XP-5Y</t>
  </si>
  <si>
    <t>IV-ITAM-S-OX-1Y</t>
  </si>
  <si>
    <t>IV-ITAM-S-OX-2Y</t>
  </si>
  <si>
    <t>IV-ITAM-S-OX-3Y</t>
  </si>
  <si>
    <t>IV-ITAM-S-OX-4Y</t>
  </si>
  <si>
    <t>IV-ITAM-S-OX-5Y</t>
  </si>
  <si>
    <t>IV-ITAM-M-OX-1Y</t>
  </si>
  <si>
    <t>IV-ITAM-M-OX-2Y</t>
  </si>
  <si>
    <t>IV-ITAM-M-OX-3Y</t>
  </si>
  <si>
    <t>IV-ITAM-M-OX-4Y</t>
  </si>
  <si>
    <t>IV-ITAM-M-OX-5Y</t>
  </si>
  <si>
    <t>IV-ITAM-L-OX-1Y</t>
  </si>
  <si>
    <t>IV-ITAM-L-OX-2Y</t>
  </si>
  <si>
    <t>IV-ITAM-L-OX-3Y</t>
  </si>
  <si>
    <t>IV-ITAM-L-OX-4Y</t>
  </si>
  <si>
    <t>IV-ITAM-L-OX-5Y</t>
  </si>
  <si>
    <t>IV-ITAM-XL-OX-1Y</t>
  </si>
  <si>
    <t>IV-ITAM-XL-OX-2Y</t>
  </si>
  <si>
    <t>IV-ITAM-XL-OX-3Y</t>
  </si>
  <si>
    <t>IV-ITAM-XL-OX-4Y</t>
  </si>
  <si>
    <t>IV-ITAM-XL-OX-5Y</t>
  </si>
  <si>
    <t>IV-ITAM-ADD-5k-OX-1Y</t>
  </si>
  <si>
    <t>IV-ITAM-ADD-5k-OX-2Y</t>
  </si>
  <si>
    <t>IV-ITAM-ADD-5k-OX-3Y</t>
  </si>
  <si>
    <t>IV-ITAM-ADD-5k-OX-4Y</t>
  </si>
  <si>
    <t>IV-ITAM-ADD-5k-OX-5Y</t>
  </si>
  <si>
    <t>i-Vertix Pay Per Use for MSP</t>
  </si>
  <si>
    <t>Price/month</t>
  </si>
  <si>
    <t>i-Vertix Monitoring &gt;= 500 Hosts</t>
  </si>
  <si>
    <t>IV-MON-PS500-CL-MT</t>
  </si>
  <si>
    <t>F</t>
  </si>
  <si>
    <t>i-Vertix Monitoring &gt;= 1.000 Hosts</t>
  </si>
  <si>
    <t>IV-MON-PS1k-CL-MT</t>
  </si>
  <si>
    <t>i-Vertix Monitoring &gt;= 2.000 Hosts</t>
  </si>
  <si>
    <t>IV-MON-PS2k-CL-MT</t>
  </si>
  <si>
    <t>i-Vertix Monitoring &gt;= 5.000 Hosts</t>
  </si>
  <si>
    <t>IV-MON-PS5k-CL-MT</t>
  </si>
  <si>
    <t>i-Vertix Monitoring &gt;= 10.000 Hosts</t>
  </si>
  <si>
    <t>IV-MON-PS10k-CL-MT</t>
  </si>
  <si>
    <t>i-Vertix Monitoring &gt;= 25.000 Hosts</t>
  </si>
  <si>
    <t>IV-MON-PS25k-CL-MT</t>
  </si>
  <si>
    <t>i-Vertix Monitoring Poller (Hardware Appliance NanoE2) &lt;= 10</t>
  </si>
  <si>
    <t>IV-POL-P10-NANO-CL-MT</t>
  </si>
  <si>
    <t>i-Vertix Monitoring Poller (Hardware Appliance NanoE2) &lt;= 25</t>
  </si>
  <si>
    <t>IV-POL-P25-NANO-CL-MT</t>
  </si>
  <si>
    <t>i-Vertix Monitoring Poller (Hardware Appliance Pro S3) &lt;= 10</t>
  </si>
  <si>
    <t>IV-POL-P10-PROS3-CL-MT</t>
  </si>
  <si>
    <t>i-Vertix Monitoring Poller (Hardware Appliance Pro S3) &lt;= 25</t>
  </si>
  <si>
    <t>IV-POL-P25-PROS3-CL-MT</t>
  </si>
  <si>
    <t>i-Vertix Remote Server (Virtual Appliance)</t>
  </si>
  <si>
    <t>IV-REM-RS-VA-CL-MT</t>
  </si>
  <si>
    <t>IV-HOST-VM1-CL-MT</t>
  </si>
  <si>
    <t>i-Vertix IT Monitoring Hosting SSL VPN Service (Pack 10 VPN's)</t>
  </si>
  <si>
    <t>IV-HOST-VPN10-CL-MT</t>
  </si>
  <si>
    <t>i-Vertix IT Monitoring Hosting additional 100GB SSD</t>
  </si>
  <si>
    <t>IV-HOST-SSD100-CL-MT</t>
  </si>
  <si>
    <t>Network configuration backup*</t>
  </si>
  <si>
    <t>i-Vertix NCB &lt;= 100 devices</t>
  </si>
  <si>
    <t>IV-NCB-PS100-CL-MT</t>
  </si>
  <si>
    <t>i-Vertix NCB &lt;= 250 devices</t>
  </si>
  <si>
    <t>IV-NCB-PS250-CL-MT</t>
  </si>
  <si>
    <t>i-Vertix NCB &lt;= 500 devices</t>
  </si>
  <si>
    <t>IV-NCB-PS500-CL-MT</t>
  </si>
  <si>
    <t>i-Vertix NCB &lt;= 1.000 devices</t>
  </si>
  <si>
    <t>IV-NCB-PS1000-CL-MT</t>
  </si>
  <si>
    <t>i-Vertix NCB &lt;= 2.000 devices</t>
  </si>
  <si>
    <t>IV-NCB-PS2000-CL-MT</t>
  </si>
  <si>
    <t>i-Vertix NCB &lt;= 10.000 devices</t>
  </si>
  <si>
    <t>IV-NCB-PS10000-CL-MT</t>
  </si>
  <si>
    <t>i-Vertix Log&amp;Data Data Node Standard Virtual Appliance</t>
  </si>
  <si>
    <t>IV-LOG-1ILK-B-CL-MT</t>
  </si>
  <si>
    <t>i-Vertix Log&amp;Data Data Node Platinum Virtual Appliance (min. 3 Nodes)</t>
  </si>
  <si>
    <t>IV-LOG-1ILK-P-CL-MT</t>
  </si>
  <si>
    <t>i-Vertix Log&amp;Data Log Collector Virtual Appliance &lt; 25</t>
  </si>
  <si>
    <t>IV-LOG-1ILC-CL-MT</t>
  </si>
  <si>
    <t>i-Vertix Log&amp;Data Log Collector Virtual Appliance &lt; 50</t>
  </si>
  <si>
    <t>IV-LOG-25ILC-CL-MT</t>
  </si>
  <si>
    <t>i-Vertix Log&amp;Data Log Collector Virtual Appliance &lt; 100</t>
  </si>
  <si>
    <t>IV-LOG-50ILC-CL-MT</t>
  </si>
  <si>
    <t>i-Vertix Log&amp;Data Log Collector Virtual Appliance &gt;= 100</t>
  </si>
  <si>
    <t>IV-LOG-100ILC-CL-MT</t>
  </si>
  <si>
    <t>i-Vertix Log&amp;Data Log Collector NanoE2 &lt; 25</t>
  </si>
  <si>
    <t>IV-LOG-1ILC-E2-CL-MT</t>
  </si>
  <si>
    <t>i-Vertix Log&amp;Data Log Collector NanoE2 &lt; 50</t>
  </si>
  <si>
    <t>IV-LOG-25ILC-E2-CL-MT</t>
  </si>
  <si>
    <t>i-Vertix IT Asset Management 1.000 - 2.499 IP's</t>
  </si>
  <si>
    <t>IV-ITAM-1K-MSP-MT</t>
  </si>
  <si>
    <t>i-Vertix IT Asset Management 2.500 - 4.999 IP's</t>
  </si>
  <si>
    <t>IV-ITAM-2K-MSP-MT</t>
  </si>
  <si>
    <t>i-Vertix IT Asset Management 5.000 - 9.999 IP's</t>
  </si>
  <si>
    <t>IV-ITAM-5K-MSP-MT</t>
  </si>
  <si>
    <t>i-Vertix IT Asset Management additional 5.000 IP's</t>
  </si>
  <si>
    <t>IV-ITAM-5KADD-MSP-MT</t>
  </si>
  <si>
    <t>Service fee's **</t>
  </si>
  <si>
    <t>Hosting VM - initial setup fee</t>
  </si>
  <si>
    <t>IV-HOST-VM-1UP</t>
  </si>
  <si>
    <t>i-Vertix Log&amp;Data Hosting - 1 Host startup fee (una tantum)</t>
  </si>
  <si>
    <t>IV-LOG-HW-1UP</t>
  </si>
  <si>
    <t>Hosting SSLVPN - initial setup fee (Pack 10)</t>
  </si>
  <si>
    <t>IV-HOST-SSLVPN-10P</t>
  </si>
  <si>
    <t>SLA's **</t>
  </si>
  <si>
    <t>Hosting 99,8% availability</t>
  </si>
  <si>
    <t>included</t>
  </si>
  <si>
    <t>Hosting 99,99% avalability</t>
  </si>
  <si>
    <t>* only in combination with i-Vertix IT Monitoring</t>
  </si>
  <si>
    <t>** physical server, Dual CPU 2,4GHz, 2x3TB SSD, 128GB RAM
housing, cooling
network, internet, 1 public IP
firewall
support NBD
monitoring 24x7</t>
  </si>
  <si>
    <t xml:space="preserve">** Hosting, VPN, Service fee's &amp; SLA are applicable only in combination with i-Vertix Hosting services
</t>
  </si>
  <si>
    <t>i-Vertix Cloud</t>
  </si>
  <si>
    <r>
      <t xml:space="preserve">i-Vertix Monitoring </t>
    </r>
    <r>
      <rPr>
        <sz val="11"/>
        <color rgb="FFFF0000"/>
        <rFont val="Titillium Web"/>
      </rPr>
      <t>Services:</t>
    </r>
    <r>
      <rPr>
        <sz val="11"/>
        <color rgb="FF404040"/>
        <rFont val="Titillium Web"/>
      </rPr>
      <t xml:space="preserve"> 1-99</t>
    </r>
  </si>
  <si>
    <t>IV-MON-S99-CL-MT</t>
  </si>
  <si>
    <t>D</t>
  </si>
  <si>
    <r>
      <t xml:space="preserve">i-Vertix Monitoring </t>
    </r>
    <r>
      <rPr>
        <sz val="11"/>
        <color rgb="FFFF0000"/>
        <rFont val="Titillium Web"/>
      </rPr>
      <t>Services:</t>
    </r>
    <r>
      <rPr>
        <sz val="11"/>
        <color rgb="FF404040"/>
        <rFont val="Titillium Web"/>
      </rPr>
      <t xml:space="preserve"> 100-249</t>
    </r>
  </si>
  <si>
    <t>IV-MON-S249-CL-MT</t>
  </si>
  <si>
    <r>
      <t xml:space="preserve">i-Vertix Monitoring </t>
    </r>
    <r>
      <rPr>
        <sz val="11"/>
        <color rgb="FFFF0000"/>
        <rFont val="Titillium Web"/>
      </rPr>
      <t>Services:</t>
    </r>
    <r>
      <rPr>
        <sz val="11"/>
        <color rgb="FF404040"/>
        <rFont val="Titillium Web"/>
      </rPr>
      <t xml:space="preserve"> 250-499</t>
    </r>
  </si>
  <si>
    <t>IV-MON-S499-CL-MT</t>
  </si>
  <si>
    <r>
      <t xml:space="preserve">i-Vertix Monitoring </t>
    </r>
    <r>
      <rPr>
        <sz val="11"/>
        <color rgb="FFFF0000"/>
        <rFont val="Titillium Web"/>
      </rPr>
      <t>Services:</t>
    </r>
    <r>
      <rPr>
        <sz val="11"/>
        <color rgb="FF404040"/>
        <rFont val="Titillium Web"/>
      </rPr>
      <t xml:space="preserve"> 500-999</t>
    </r>
  </si>
  <si>
    <t>IV-MON-S999-CL-MT</t>
  </si>
  <si>
    <r>
      <t xml:space="preserve">i-Vertix Monitoring </t>
    </r>
    <r>
      <rPr>
        <sz val="11"/>
        <color rgb="FFFF0000"/>
        <rFont val="Titillium Web"/>
      </rPr>
      <t>Services:</t>
    </r>
    <r>
      <rPr>
        <sz val="11"/>
        <color rgb="FF404040"/>
        <rFont val="Titillium Web"/>
      </rPr>
      <t xml:space="preserve"> 1.000-1.999</t>
    </r>
  </si>
  <si>
    <t>IV-MON-S1999-CL-MT</t>
  </si>
  <si>
    <r>
      <t xml:space="preserve">i-Vertix Monitoring </t>
    </r>
    <r>
      <rPr>
        <sz val="11"/>
        <color rgb="FFFF0000"/>
        <rFont val="Titillium Web"/>
      </rPr>
      <t>Services:</t>
    </r>
    <r>
      <rPr>
        <sz val="11"/>
        <color rgb="FF404040"/>
        <rFont val="Titillium Web"/>
      </rPr>
      <t xml:space="preserve"> 2.000-4.999</t>
    </r>
  </si>
  <si>
    <t>IV-MON-S2000-CL-MT</t>
  </si>
  <si>
    <r>
      <t xml:space="preserve">i-Vertix Monitoring </t>
    </r>
    <r>
      <rPr>
        <sz val="11"/>
        <color rgb="FFFF0000"/>
        <rFont val="Titillium Web"/>
      </rPr>
      <t>Services:</t>
    </r>
    <r>
      <rPr>
        <sz val="11"/>
        <color rgb="FF404040"/>
        <rFont val="Titillium Web"/>
      </rPr>
      <t xml:space="preserve"> 5.000-10.000</t>
    </r>
  </si>
  <si>
    <t>IV-MON-S5000-CL-MT</t>
  </si>
  <si>
    <r>
      <t xml:space="preserve">i-Vertix Monitoring </t>
    </r>
    <r>
      <rPr>
        <sz val="11"/>
        <color rgb="FFFF0000"/>
        <rFont val="Titillium Web"/>
      </rPr>
      <t>Hosts:</t>
    </r>
    <r>
      <rPr>
        <sz val="11"/>
        <color rgb="FF404040"/>
        <rFont val="Titillium Web"/>
      </rPr>
      <t xml:space="preserve"> &lt; 25</t>
    </r>
  </si>
  <si>
    <t>IV-MON-H25-CL-MT</t>
  </si>
  <si>
    <r>
      <t xml:space="preserve">i-Vertix Monitoring </t>
    </r>
    <r>
      <rPr>
        <sz val="11"/>
        <color rgb="FFFF0000"/>
        <rFont val="Titillium Web"/>
      </rPr>
      <t>Hosts:</t>
    </r>
    <r>
      <rPr>
        <sz val="11"/>
        <color rgb="FF404040"/>
        <rFont val="Titillium Web"/>
      </rPr>
      <t xml:space="preserve"> &lt; 50</t>
    </r>
  </si>
  <si>
    <t>IV-MON-H50-CL-MT</t>
  </si>
  <si>
    <r>
      <t xml:space="preserve">i-Vertix Monitoring </t>
    </r>
    <r>
      <rPr>
        <sz val="11"/>
        <color rgb="FFFF0000"/>
        <rFont val="Titillium Web"/>
      </rPr>
      <t>Hosts:</t>
    </r>
    <r>
      <rPr>
        <sz val="11"/>
        <color rgb="FF404040"/>
        <rFont val="Titillium Web"/>
      </rPr>
      <t xml:space="preserve"> &lt; 100</t>
    </r>
  </si>
  <si>
    <t>IV-MON-H100-CL-MT</t>
  </si>
  <si>
    <r>
      <t xml:space="preserve">i-Vertix Monitoring </t>
    </r>
    <r>
      <rPr>
        <sz val="11"/>
        <color rgb="FFFF0000"/>
        <rFont val="Titillium Web"/>
      </rPr>
      <t>Hosts:</t>
    </r>
    <r>
      <rPr>
        <sz val="11"/>
        <color rgb="FF404040"/>
        <rFont val="Titillium Web"/>
      </rPr>
      <t xml:space="preserve"> &lt; 200</t>
    </r>
  </si>
  <si>
    <t>IV-MON-H200-CL-MT</t>
  </si>
  <si>
    <r>
      <t xml:space="preserve">i-Vertix Monitoring </t>
    </r>
    <r>
      <rPr>
        <sz val="11"/>
        <color rgb="FFFF0000"/>
        <rFont val="Titillium Web"/>
      </rPr>
      <t>Hosts:</t>
    </r>
    <r>
      <rPr>
        <sz val="11"/>
        <color rgb="FF404040"/>
        <rFont val="Titillium Web"/>
      </rPr>
      <t xml:space="preserve"> &lt; 350</t>
    </r>
  </si>
  <si>
    <t>IV-MON-H350-CL-MT</t>
  </si>
  <si>
    <r>
      <t xml:space="preserve">i-Vertix Monitoring </t>
    </r>
    <r>
      <rPr>
        <sz val="11"/>
        <color rgb="FFFF0000"/>
        <rFont val="Titillium Web"/>
      </rPr>
      <t>Hosts:</t>
    </r>
    <r>
      <rPr>
        <sz val="11"/>
        <color rgb="FF404040"/>
        <rFont val="Titillium Web"/>
      </rPr>
      <t xml:space="preserve"> &lt; 500</t>
    </r>
  </si>
  <si>
    <t>IV-MON-H500-CL-MT</t>
  </si>
  <si>
    <r>
      <t xml:space="preserve">i-Vertix Monitoring </t>
    </r>
    <r>
      <rPr>
        <sz val="11"/>
        <color rgb="FFFF0000"/>
        <rFont val="Titillium Web"/>
      </rPr>
      <t>Hosts:</t>
    </r>
    <r>
      <rPr>
        <sz val="11"/>
        <color rgb="FF404040"/>
        <rFont val="Titillium Web"/>
      </rPr>
      <t xml:space="preserve"> &lt; 750</t>
    </r>
  </si>
  <si>
    <t>IV-MON-H750-CL-MT</t>
  </si>
  <si>
    <r>
      <t xml:space="preserve">i-Vertix Monitoring </t>
    </r>
    <r>
      <rPr>
        <sz val="11"/>
        <color rgb="FFFF0000"/>
        <rFont val="Titillium Web"/>
      </rPr>
      <t>Hosts:</t>
    </r>
    <r>
      <rPr>
        <sz val="11"/>
        <color rgb="FF404040"/>
        <rFont val="Titillium Web"/>
      </rPr>
      <t xml:space="preserve"> &lt; 1.000</t>
    </r>
  </si>
  <si>
    <t>IV-MON-H1000-CL-MT</t>
  </si>
  <si>
    <r>
      <t xml:space="preserve">i-Vertix Monitoring </t>
    </r>
    <r>
      <rPr>
        <sz val="11"/>
        <color rgb="FFFF0000"/>
        <rFont val="Titillium Web"/>
      </rPr>
      <t>Hosts:</t>
    </r>
    <r>
      <rPr>
        <sz val="11"/>
        <color rgb="FF404040"/>
        <rFont val="Titillium Web"/>
      </rPr>
      <t xml:space="preserve"> &lt; 1.250</t>
    </r>
  </si>
  <si>
    <t>IV-MON-H1250-CL-MT</t>
  </si>
  <si>
    <r>
      <t xml:space="preserve">i-Vertix Monitoring </t>
    </r>
    <r>
      <rPr>
        <sz val="11"/>
        <color rgb="FFFF0000"/>
        <rFont val="Titillium Web"/>
      </rPr>
      <t>Hosts:</t>
    </r>
    <r>
      <rPr>
        <sz val="11"/>
        <color rgb="FF404040"/>
        <rFont val="Titillium Web"/>
      </rPr>
      <t xml:space="preserve"> &lt; 1.500</t>
    </r>
  </si>
  <si>
    <t>IV-MON-H1500-CL-MT</t>
  </si>
  <si>
    <r>
      <t xml:space="preserve">i-Vertix Monitoring </t>
    </r>
    <r>
      <rPr>
        <sz val="11"/>
        <color rgb="FFFF0000"/>
        <rFont val="Titillium Web"/>
      </rPr>
      <t>Hosts:</t>
    </r>
    <r>
      <rPr>
        <sz val="11"/>
        <color rgb="FF404040"/>
        <rFont val="Titillium Web"/>
      </rPr>
      <t xml:space="preserve"> &lt; 1.750</t>
    </r>
  </si>
  <si>
    <t>IV-MON-H1750-CL-MT</t>
  </si>
  <si>
    <r>
      <t xml:space="preserve">i-Vertix Monitoring </t>
    </r>
    <r>
      <rPr>
        <sz val="11"/>
        <color rgb="FFFF0000"/>
        <rFont val="Titillium Web"/>
      </rPr>
      <t>Hosts:</t>
    </r>
    <r>
      <rPr>
        <sz val="11"/>
        <color rgb="FF404040"/>
        <rFont val="Titillium Web"/>
      </rPr>
      <t xml:space="preserve"> &lt; 2.000</t>
    </r>
  </si>
  <si>
    <t>IV-MON-H2000-CL-MT</t>
  </si>
  <si>
    <r>
      <t xml:space="preserve">i-Vertix Monitoring </t>
    </r>
    <r>
      <rPr>
        <sz val="11"/>
        <color rgb="FFFF0000"/>
        <rFont val="Titillium Web"/>
      </rPr>
      <t>Hosts:</t>
    </r>
    <r>
      <rPr>
        <sz val="11"/>
        <color rgb="FF404040"/>
        <rFont val="Titillium Web"/>
      </rPr>
      <t xml:space="preserve"> &lt; 2.500</t>
    </r>
  </si>
  <si>
    <t>IV-MON-H2500-CL-MT</t>
  </si>
  <si>
    <r>
      <t xml:space="preserve">i-Vertix Monitoring </t>
    </r>
    <r>
      <rPr>
        <sz val="11"/>
        <color rgb="FFFF0000"/>
        <rFont val="Titillium Web"/>
      </rPr>
      <t>Hosts:</t>
    </r>
    <r>
      <rPr>
        <sz val="11"/>
        <color rgb="FF404040"/>
        <rFont val="Titillium Web"/>
      </rPr>
      <t xml:space="preserve"> &lt; 3.000</t>
    </r>
  </si>
  <si>
    <t>IV-MON-H3000-CL-MT</t>
  </si>
  <si>
    <t>IV-POL-VA-CL-MT</t>
  </si>
  <si>
    <t>i-Vertix Monitoring Poller (Hardware Appliance NanoE2)</t>
  </si>
  <si>
    <t>IV-POL-NANO-CL-MT</t>
  </si>
  <si>
    <t>i-Vertix Monitoring Poller (Hardware Appliance Pro S3)</t>
  </si>
  <si>
    <t>IV-POL-PROS3-CL-MT</t>
  </si>
  <si>
    <t>i-Vertix initial Setup fee Cloud</t>
  </si>
  <si>
    <t>IV-MON-SETUP-CL</t>
  </si>
  <si>
    <t>i-Vertix initial Setup fee Poller</t>
  </si>
  <si>
    <t>IV-POL-SETUP-CL</t>
  </si>
  <si>
    <t>i-Vertix SSL VPN Service</t>
  </si>
  <si>
    <t>IV-VPN-CL</t>
  </si>
  <si>
    <t>IV-NCB-25-CL-MT</t>
  </si>
  <si>
    <t>IV-NCB-50-CL-MT</t>
  </si>
  <si>
    <t>IV-NCB-100-CL-MT</t>
  </si>
  <si>
    <t>IV-NCB-250-CL-MT</t>
  </si>
  <si>
    <t>i-Vertix Asset Management &amp; Inventory &lt;250 IP</t>
  </si>
  <si>
    <t>IV-ITAM-A249-CL-MT</t>
  </si>
  <si>
    <t>i-Vertix Asset Management &amp; Inventory &lt;1.000 IP</t>
  </si>
  <si>
    <t>IV-ITAM-A999-CL-MT</t>
  </si>
  <si>
    <t>i-Vertix Asset Management &amp; Inventory &lt;2.500 IP</t>
  </si>
  <si>
    <t>IV-ITAM-A2499-CL-MT</t>
  </si>
  <si>
    <t>i-Vertix Asset Management &amp; Inventory &lt;5.000 IP</t>
  </si>
  <si>
    <t>IV-ITAM-A4999-CL-MT</t>
  </si>
  <si>
    <t>i-Vertix Asset Management &amp; Inventory &lt;10.000 IP</t>
  </si>
  <si>
    <t>IV-ITAM-A9999-CL-MT</t>
  </si>
  <si>
    <t>i-Vertix Asset Management &amp; Inventory additional 5.000 IP</t>
  </si>
  <si>
    <t>IV-ITAM-ADD5000-CL-MT</t>
  </si>
  <si>
    <t>i-Vertix Asset Management &amp; Inventory Admin User</t>
  </si>
  <si>
    <t>IV-ITAM-UADM-CL-MT</t>
  </si>
  <si>
    <t>i-Vertix Asset Management &amp; Inventory ITAM User</t>
  </si>
  <si>
    <t>IV-ITAM-UITAM-CL-MT</t>
  </si>
  <si>
    <t>i-Vertix Asset Management &amp; Inventory Helpdesk User</t>
  </si>
  <si>
    <t>IV-ITAM-UHELP-CL-MT</t>
  </si>
  <si>
    <t>IV-ITAM-SETUP-CL</t>
  </si>
  <si>
    <t>i-Vertix Services</t>
  </si>
  <si>
    <t>Notes</t>
  </si>
  <si>
    <t>Supporto Onsite –  The price does not include the travel, board and lodging costs</t>
  </si>
  <si>
    <t>Supporto Remoto – Minimum package purchasable 10 hours</t>
  </si>
  <si>
    <t>Professional Services</t>
  </si>
  <si>
    <t>i-Vertix Professional Service remote - 1 hour</t>
  </si>
  <si>
    <t>IV-PS-RE-1H</t>
  </si>
  <si>
    <t>E</t>
  </si>
  <si>
    <t>i-Vertix Professional Service remote - 1 day</t>
  </si>
  <si>
    <t>IV-PS-ON-1D</t>
  </si>
  <si>
    <t>IV-PS-RE-1H-EMEA</t>
  </si>
  <si>
    <t>IV-PS-ON-1D-EMEA</t>
  </si>
  <si>
    <t>IV-PS-RE-1H-CHF</t>
  </si>
  <si>
    <t>IV-PS-ON-1D-CHF</t>
  </si>
  <si>
    <t>i-Vertix Discounts</t>
  </si>
  <si>
    <t>Category</t>
  </si>
  <si>
    <t>Active</t>
  </si>
  <si>
    <t>Silver</t>
  </si>
  <si>
    <t>Gold</t>
  </si>
  <si>
    <t>Distributor</t>
  </si>
  <si>
    <t>ID</t>
  </si>
  <si>
    <t>Description</t>
  </si>
  <si>
    <t>Value</t>
  </si>
  <si>
    <t>C-M</t>
  </si>
  <si>
    <t>Capex Maintenance perc</t>
  </si>
  <si>
    <t>C-M2-DISC</t>
  </si>
  <si>
    <t>Capex Maintenance 2y disc</t>
  </si>
  <si>
    <t>C-M3-DISC</t>
  </si>
  <si>
    <t>Capex Maintenance 3y disc</t>
  </si>
  <si>
    <t>C-M4-DISC</t>
  </si>
  <si>
    <t>Capex Maintenance 4y disc</t>
  </si>
  <si>
    <t>O-1Y-SUR</t>
  </si>
  <si>
    <t>Opex 1Y surcharge</t>
  </si>
  <si>
    <t>O-M2-DISC</t>
  </si>
  <si>
    <t>Opex Maintenance 2y disc</t>
  </si>
  <si>
    <t>O-M3-DISC</t>
  </si>
  <si>
    <t>Opex Maintenance 3y disc</t>
  </si>
  <si>
    <t>O-M4-DISC</t>
  </si>
  <si>
    <t>Opex Maintenance 4y disc</t>
  </si>
  <si>
    <t>O-M5-DISC</t>
  </si>
  <si>
    <t>Opex Maintenance 5y disc</t>
  </si>
  <si>
    <t>C-BI-FACTOR</t>
  </si>
  <si>
    <t>Capex BI factor</t>
  </si>
  <si>
    <t>O-BI-FACTOR</t>
  </si>
  <si>
    <t>Opex BI factor</t>
  </si>
  <si>
    <t>1500 - 5000</t>
  </si>
  <si>
    <t>i-Vertix Monitoring Business Intelligence**</t>
  </si>
  <si>
    <t>i-Vertix Log &amp; Data Management</t>
  </si>
  <si>
    <t>Category C1</t>
  </si>
  <si>
    <t>No Hosts</t>
  </si>
  <si>
    <t>Reseller</t>
  </si>
  <si>
    <t>C1</t>
  </si>
  <si>
    <t>** minimum 5 Hosts per customer</t>
  </si>
  <si>
    <t>IV-MON-BI-CL-MT</t>
  </si>
  <si>
    <t>IV-LOG-ACCESS-CL-6M-MT</t>
  </si>
  <si>
    <t>IV-LOG-ACCESS-CL-12M-MT</t>
  </si>
  <si>
    <t>IV-LOG-ACCESS-CL-18M-MT</t>
  </si>
  <si>
    <t>IV-LOG-ACCESS-CL-24M-MT</t>
  </si>
  <si>
    <t>i-Vertix Monitoring Advanced Reporting (BI)</t>
  </si>
  <si>
    <t>i-Vertix Asset Helpdesk - 1 User</t>
  </si>
  <si>
    <t>i-Vertix Asset Helpdesk - 5 User</t>
  </si>
  <si>
    <t>IV-ITAM-1U-CX</t>
  </si>
  <si>
    <t>IV-ITAM-5U-CX</t>
  </si>
  <si>
    <t>IV-ITAM-1U-CX-M-1Y</t>
  </si>
  <si>
    <t>IV-ITAM-5U-CX-M-1Y</t>
  </si>
  <si>
    <t>IV-ITAM-1U-CX-M-2Y</t>
  </si>
  <si>
    <t>IV-ITAM-5U-CX-M-2Y</t>
  </si>
  <si>
    <t>IV-ITAM-5U-CX-M-3Y</t>
  </si>
  <si>
    <t>IV-ITAM-1U-CX-M-3Y</t>
  </si>
  <si>
    <t>IV-ITAM-5U-CX-M-4Y</t>
  </si>
  <si>
    <t>IV-ITAM-1U-CX-M-4Y</t>
  </si>
  <si>
    <t>IV-ITAM-1U-OX-1Y</t>
  </si>
  <si>
    <t>IV-ITAM-5U-OX-1Y</t>
  </si>
  <si>
    <t>i-Vertix Asset Helpdesk - 10 User</t>
  </si>
  <si>
    <t>IV-ITAM-10U-CX</t>
  </si>
  <si>
    <t>IV-ITAM-10U-CX-M-1Y</t>
  </si>
  <si>
    <t>IV-ITAM-10U-CX-M-2Y</t>
  </si>
  <si>
    <t>IV-ITAM-10U-CX-M-3Y</t>
  </si>
  <si>
    <t>IV-ITAM-10U-CX-M-4Y</t>
  </si>
  <si>
    <t>IV-ITAM-1U-OX-2Y</t>
  </si>
  <si>
    <t>IV-ITAM-5U-OX-2Y</t>
  </si>
  <si>
    <t>IV-ITAM-1U-OX-3Y</t>
  </si>
  <si>
    <t>IV-ITAM-5U-OX-3Y</t>
  </si>
  <si>
    <t>IV-ITAM-1U-OX-4Y</t>
  </si>
  <si>
    <t>IV-ITAM-5U-OX-4Y</t>
  </si>
  <si>
    <t>IV-ITAM-1U-OX-5Y</t>
  </si>
  <si>
    <t>IV-ITAM-5U-OX-5Y</t>
  </si>
  <si>
    <t>IV-ITAM-10U-OX-1Y</t>
  </si>
  <si>
    <t>IV-ITAM-10U-OX-2Y</t>
  </si>
  <si>
    <t>IV-ITAM-10U-OX-3Y</t>
  </si>
  <si>
    <t>IV-ITAM-10U-OX-4Y</t>
  </si>
  <si>
    <t>IV-ITAM-10U-OX-5Y</t>
  </si>
  <si>
    <t>Perpetual - CAPEX</t>
  </si>
  <si>
    <t>Annual subscription - OPEX</t>
  </si>
  <si>
    <t>i-Vertix IT Monitoring + BI</t>
  </si>
  <si>
    <t>i-Vertix IT Monitoring Hosting</t>
  </si>
  <si>
    <t>i-Vertix Network Configuration Backup</t>
  </si>
  <si>
    <t>i-Vertix Hosting</t>
  </si>
  <si>
    <t>i-Vertix NCB &lt;= 25 devices</t>
  </si>
  <si>
    <t>i-Vertix NCB &lt;= 50 devices</t>
  </si>
  <si>
    <t>i-Vertix NCB &lt;= 1000 devices</t>
  </si>
  <si>
    <t>1-199</t>
  </si>
  <si>
    <t>200-499</t>
  </si>
  <si>
    <t>500-999</t>
  </si>
  <si>
    <t>1000 - 1499</t>
  </si>
  <si>
    <t>Price per log source/month</t>
  </si>
  <si>
    <t>i-Vertix Access Log Management (6 months) **</t>
  </si>
  <si>
    <t>i-Vertix Access Log Management (12 months) **</t>
  </si>
  <si>
    <t>i-Vertix Access Log Management (18 months) **</t>
  </si>
  <si>
    <t>i-Vertix Access Log Management (24 months) **</t>
  </si>
  <si>
    <t>* Prices may vary. Please contact us for the current price</t>
  </si>
  <si>
    <t>Pricelist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</si>
</sst>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\ &quot;€&quot;_-;\-* #,##0\ &quot;€&quot;_-;_-* &quot;-&quot;??\ &quot;€&quot;_-;_-@_-"/>
    <numFmt numFmtId="165" formatCode="_-* #,##0.00\ [$CHF]_-;\-* #,##0.00\ [$CHF]_-;_-* &quot;-&quot;??\ [$CHF]_-;_-@_-"/>
    <numFmt numFmtId="166" formatCode="0.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theme="1"/>
      <name val="Titillium Web"/>
    </font>
    <font>
      <b/>
      <sz val="18"/>
      <color theme="0"/>
      <name val="Titillium Web"/>
    </font>
    <font>
      <b/>
      <sz val="11"/>
      <color theme="0"/>
      <name val="Titillium Web"/>
    </font>
    <font>
      <b/>
      <sz val="11"/>
      <color theme="1"/>
      <name val="Titillium Web"/>
    </font>
    <font>
      <sz val="8"/>
      <color theme="1"/>
      <name val="Titillium Web"/>
    </font>
    <font>
      <b/>
      <sz val="14"/>
      <color theme="0"/>
      <name val="Titillium Web Light"/>
    </font>
    <font>
      <b/>
      <sz val="11"/>
      <color theme="0"/>
      <name val="Titillium Web Light"/>
    </font>
    <font>
      <b/>
      <sz val="14"/>
      <color rgb="FFF47960"/>
      <name val="Titillium Web Light"/>
    </font>
    <font>
      <b/>
      <sz val="14"/>
      <color rgb="FF35DF91"/>
      <name val="Titillium Web Light"/>
    </font>
    <font>
      <b/>
      <sz val="14"/>
      <color rgb="FFFAC762"/>
      <name val="Titillium Web Light"/>
    </font>
    <font>
      <b/>
      <sz val="13"/>
      <color rgb="FFFF8400"/>
      <name val="Titillium Web"/>
    </font>
    <font>
      <sz val="11"/>
      <color theme="0"/>
      <name val="Titillium Web"/>
    </font>
    <font>
      <b/>
      <sz val="11"/>
      <color rgb="FF404040"/>
      <name val="Titillium Web"/>
    </font>
    <font>
      <sz val="11"/>
      <color rgb="FF404040"/>
      <name val="Titillium Web"/>
    </font>
    <font>
      <sz val="9"/>
      <color rgb="FF404040"/>
      <name val="Titillium Web"/>
    </font>
    <font>
      <b/>
      <sz val="11"/>
      <color theme="1"/>
      <name val="Titillium Web Light"/>
    </font>
    <font>
      <b/>
      <sz val="9"/>
      <color rgb="FF404040"/>
      <name val="Titillium Web"/>
    </font>
    <font>
      <sz val="11"/>
      <color rgb="FFFF0000"/>
      <name val="Titillium Web"/>
    </font>
    <font>
      <b/>
      <sz val="12"/>
      <color theme="0"/>
      <name val="Titillium Web Light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4E679F"/>
        <bgColor indexed="64"/>
      </patternFill>
    </fill>
    <fill>
      <patternFill patternType="solid">
        <fgColor rgb="FFF0F1F4"/>
        <bgColor indexed="64"/>
      </patternFill>
    </fill>
    <fill>
      <patternFill patternType="solid">
        <fgColor rgb="FFCCCFDA"/>
        <bgColor indexed="64"/>
      </patternFill>
    </fill>
    <fill>
      <patternFill patternType="solid">
        <fgColor rgb="FFA5B3D3"/>
        <bgColor indexed="64"/>
      </patternFill>
    </fill>
    <fill>
      <patternFill patternType="solid">
        <fgColor rgb="FF899CC5"/>
        <bgColor indexed="64"/>
      </patternFill>
    </fill>
    <fill>
      <patternFill patternType="solid">
        <fgColor rgb="FF6A82B6"/>
        <bgColor indexed="64"/>
      </patternFill>
    </fill>
    <fill>
      <patternFill patternType="solid">
        <fgColor rgb="FF20385A"/>
        <bgColor indexed="64"/>
      </patternFill>
    </fill>
    <fill>
      <patternFill patternType="solid">
        <fgColor rgb="FF2C4C7C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/>
    <xf numFmtId="164" fontId="2" fillId="0" borderId="0" xfId="2" applyNumberFormat="1" applyFont="1"/>
    <xf numFmtId="9" fontId="0" fillId="0" borderId="0" xfId="3" applyFont="1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0" fontId="3" fillId="0" borderId="0" xfId="0" applyFont="1"/>
    <xf numFmtId="164" fontId="3" fillId="0" borderId="0" xfId="2" applyNumberFormat="1" applyFont="1" applyAlignment="1">
      <alignment horizontal="left"/>
    </xf>
    <xf numFmtId="164" fontId="3" fillId="0" borderId="0" xfId="2" applyNumberFormat="1" applyFont="1"/>
    <xf numFmtId="0" fontId="7" fillId="0" borderId="0" xfId="0" applyFont="1"/>
    <xf numFmtId="43" fontId="3" fillId="0" borderId="0" xfId="1" applyFont="1"/>
    <xf numFmtId="0" fontId="4" fillId="2" borderId="0" xfId="0" applyFont="1" applyFill="1"/>
    <xf numFmtId="164" fontId="3" fillId="2" borderId="0" xfId="2" applyNumberFormat="1" applyFont="1" applyFill="1"/>
    <xf numFmtId="0" fontId="8" fillId="2" borderId="0" xfId="0" applyFont="1" applyFill="1"/>
    <xf numFmtId="0" fontId="5" fillId="2" borderId="0" xfId="0" applyFont="1" applyFill="1"/>
    <xf numFmtId="0" fontId="3" fillId="3" borderId="0" xfId="0" applyFont="1" applyFill="1" applyAlignment="1">
      <alignment wrapText="1"/>
    </xf>
    <xf numFmtId="164" fontId="6" fillId="3" borderId="0" xfId="2" applyNumberFormat="1" applyFont="1" applyFill="1" applyAlignment="1">
      <alignment horizontal="right"/>
    </xf>
    <xf numFmtId="0" fontId="6" fillId="3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/>
    <xf numFmtId="43" fontId="14" fillId="5" borderId="0" xfId="1" applyFont="1" applyFill="1"/>
    <xf numFmtId="0" fontId="14" fillId="5" borderId="0" xfId="0" applyFont="1" applyFill="1"/>
    <xf numFmtId="164" fontId="15" fillId="3" borderId="0" xfId="2" applyNumberFormat="1" applyFont="1" applyFill="1" applyAlignment="1">
      <alignment horizontal="right"/>
    </xf>
    <xf numFmtId="0" fontId="15" fillId="3" borderId="0" xfId="0" applyFont="1" applyFill="1"/>
    <xf numFmtId="0" fontId="16" fillId="4" borderId="0" xfId="0" applyFont="1" applyFill="1"/>
    <xf numFmtId="0" fontId="16" fillId="3" borderId="0" xfId="0" applyFont="1" applyFill="1" applyAlignment="1">
      <alignment wrapText="1"/>
    </xf>
    <xf numFmtId="0" fontId="17" fillId="0" borderId="0" xfId="0" applyFont="1"/>
    <xf numFmtId="0" fontId="14" fillId="6" borderId="0" xfId="0" applyFont="1" applyFill="1"/>
    <xf numFmtId="0" fontId="14" fillId="7" borderId="0" xfId="0" applyFont="1" applyFill="1"/>
    <xf numFmtId="0" fontId="14" fillId="2" borderId="0" xfId="0" applyFont="1" applyFill="1"/>
    <xf numFmtId="164" fontId="18" fillId="2" borderId="0" xfId="2" applyNumberFormat="1" applyFont="1" applyFill="1"/>
    <xf numFmtId="0" fontId="16" fillId="0" borderId="0" xfId="0" applyFont="1"/>
    <xf numFmtId="164" fontId="16" fillId="0" borderId="0" xfId="2" applyNumberFormat="1" applyFont="1"/>
    <xf numFmtId="0" fontId="16" fillId="5" borderId="0" xfId="0" applyFont="1" applyFill="1"/>
    <xf numFmtId="43" fontId="14" fillId="5" borderId="0" xfId="1" applyFont="1" applyFill="1" applyAlignment="1">
      <alignment horizontal="right"/>
    </xf>
    <xf numFmtId="0" fontId="14" fillId="8" borderId="0" xfId="0" applyFont="1" applyFill="1"/>
    <xf numFmtId="0" fontId="14" fillId="9" borderId="0" xfId="0" applyFont="1" applyFill="1"/>
    <xf numFmtId="43" fontId="14" fillId="2" borderId="0" xfId="1" applyFont="1" applyFill="1" applyAlignment="1">
      <alignment horizontal="right"/>
    </xf>
    <xf numFmtId="43" fontId="14" fillId="6" borderId="0" xfId="1" applyFont="1" applyFill="1" applyAlignment="1">
      <alignment horizontal="right"/>
    </xf>
    <xf numFmtId="43" fontId="14" fillId="7" borderId="0" xfId="1" applyFont="1" applyFill="1" applyAlignment="1">
      <alignment horizontal="right"/>
    </xf>
    <xf numFmtId="0" fontId="14" fillId="6" borderId="0" xfId="0" applyFont="1" applyFill="1" applyAlignment="1">
      <alignment horizontal="left"/>
    </xf>
    <xf numFmtId="0" fontId="14" fillId="2" borderId="0" xfId="0" applyFont="1" applyFill="1" applyAlignment="1">
      <alignment horizontal="left"/>
    </xf>
    <xf numFmtId="0" fontId="14" fillId="9" borderId="0" xfId="0" applyFont="1" applyFill="1" applyAlignment="1">
      <alignment horizontal="right"/>
    </xf>
    <xf numFmtId="43" fontId="14" fillId="8" borderId="0" xfId="1" applyFont="1" applyFill="1" applyAlignment="1">
      <alignment horizontal="right"/>
    </xf>
    <xf numFmtId="0" fontId="14" fillId="8" borderId="0" xfId="0" applyFont="1" applyFill="1" applyAlignment="1">
      <alignment horizontal="left"/>
    </xf>
    <xf numFmtId="44" fontId="14" fillId="5" borderId="0" xfId="2" applyFont="1" applyFill="1"/>
    <xf numFmtId="44" fontId="14" fillId="6" borderId="0" xfId="2" applyFont="1" applyFill="1"/>
    <xf numFmtId="44" fontId="14" fillId="7" borderId="0" xfId="2" applyFont="1" applyFill="1"/>
    <xf numFmtId="44" fontId="14" fillId="2" borderId="0" xfId="2" applyFont="1" applyFill="1"/>
    <xf numFmtId="44" fontId="14" fillId="9" borderId="0" xfId="2" applyFont="1" applyFill="1"/>
    <xf numFmtId="44" fontId="14" fillId="8" borderId="0" xfId="2" applyFont="1" applyFill="1"/>
    <xf numFmtId="44" fontId="16" fillId="5" borderId="0" xfId="2" applyFont="1" applyFill="1"/>
    <xf numFmtId="0" fontId="19" fillId="0" borderId="0" xfId="0" applyFont="1"/>
    <xf numFmtId="0" fontId="19" fillId="0" borderId="0" xfId="0" applyFont="1" applyAlignment="1">
      <alignment wrapText="1"/>
    </xf>
    <xf numFmtId="44" fontId="3" fillId="0" borderId="0" xfId="0" applyNumberFormat="1" applyFont="1"/>
    <xf numFmtId="9" fontId="3" fillId="0" borderId="0" xfId="0" applyNumberFormat="1" applyFont="1"/>
    <xf numFmtId="165" fontId="16" fillId="5" borderId="0" xfId="2" applyNumberFormat="1" applyFont="1" applyFill="1"/>
    <xf numFmtId="0" fontId="21" fillId="2" borderId="0" xfId="0" applyFont="1" applyFill="1"/>
    <xf numFmtId="0" fontId="22" fillId="0" borderId="0" xfId="0" applyFont="1"/>
    <xf numFmtId="9" fontId="14" fillId="5" borderId="0" xfId="2" applyNumberFormat="1" applyFont="1" applyFill="1"/>
    <xf numFmtId="166" fontId="0" fillId="0" borderId="0" xfId="3" applyNumberFormat="1" applyFont="1"/>
    <xf numFmtId="9" fontId="0" fillId="0" borderId="0" xfId="0" applyNumberFormat="1"/>
    <xf numFmtId="0" fontId="13" fillId="3" borderId="0" xfId="0" applyFont="1" applyFill="1" applyAlignment="1">
      <alignment horizontal="center"/>
    </xf>
    <xf numFmtId="164" fontId="15" fillId="3" borderId="0" xfId="2" applyNumberFormat="1" applyFont="1" applyFill="1" applyAlignment="1">
      <alignment horizontal="right"/>
    </xf>
    <xf numFmtId="0" fontId="15" fillId="3" borderId="0" xfId="0" applyFont="1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2" applyNumberFormat="1" applyFont="1" applyFill="1" applyAlignment="1">
      <alignment horizontal="right"/>
    </xf>
    <xf numFmtId="164" fontId="13" fillId="3" borderId="0" xfId="2" applyNumberFormat="1" applyFont="1" applyFill="1" applyAlignment="1">
      <alignment horizontal="center"/>
    </xf>
    <xf numFmtId="164" fontId="13" fillId="3" borderId="0" xfId="0" applyNumberFormat="1" applyFont="1" applyFill="1" applyAlignment="1">
      <alignment horizontal="center"/>
    </xf>
    <xf numFmtId="164" fontId="15" fillId="3" borderId="0" xfId="2" applyNumberFormat="1" applyFont="1" applyFill="1" applyAlignment="1">
      <alignment horizontal="right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3" formatCode="0%"/>
      <alignment horizontal="right" vertical="bottom" textRotation="0" wrapText="0" indent="0" justifyLastLine="0" shrinkToFit="0" readingOrder="0"/>
    </dxf>
    <dxf>
      <numFmt numFmtId="13" formatCode="0%"/>
      <alignment horizontal="right" vertical="bottom" textRotation="0" wrapText="0" indent="0" justifyLastLine="0" shrinkToFit="0" readingOrder="0"/>
    </dxf>
    <dxf>
      <numFmt numFmtId="13" formatCode="0%"/>
      <alignment horizontal="right" vertical="bottom" textRotation="0" wrapText="0" indent="0" justifyLastLine="0" shrinkToFit="0" readingOrder="0"/>
    </dxf>
    <dxf>
      <numFmt numFmtId="13" formatCode="0%"/>
      <alignment horizontal="right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20385A"/>
      <color rgb="FF2C4C7C"/>
      <color rgb="FF365D96"/>
      <color rgb="FF404040"/>
      <color rgb="FFF47960"/>
      <color rgb="FFFAC762"/>
      <color rgb="FFA5B3D3"/>
      <color rgb="FFF0F1F4"/>
      <color rgb="FF35DF91"/>
      <color rgb="FF4E67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1096432</xdr:colOff>
      <xdr:row>0</xdr:row>
      <xdr:rowOff>103717</xdr:rowOff>
    </xdr:from>
    <xdr:to>
      <xdr:col>0</xdr:col>
      <xdr:colOff>2952255</xdr:colOff>
      <xdr:row>6</xdr:row>
      <xdr:rowOff>201050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9E94731-9C06-4676-9B5E-5C2C565C91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6432" y="103717"/>
          <a:ext cx="1855823" cy="1763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1096431</xdr:colOff>
      <xdr:row>0</xdr:row>
      <xdr:rowOff>106891</xdr:rowOff>
    </xdr:from>
    <xdr:to>
      <xdr:col>0</xdr:col>
      <xdr:colOff>2956111</xdr:colOff>
      <xdr:row>6</xdr:row>
      <xdr:rowOff>188383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1621121F-0530-45DB-AD52-455F8EE6F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6431" y="106891"/>
          <a:ext cx="1855870" cy="17536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1093260</xdr:colOff>
      <xdr:row>0</xdr:row>
      <xdr:rowOff>107949</xdr:rowOff>
    </xdr:from>
    <xdr:to>
      <xdr:col>0</xdr:col>
      <xdr:colOff>2950225</xdr:colOff>
      <xdr:row>7</xdr:row>
      <xdr:rowOff>2928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B169142-8130-4A30-9453-8DAF95749C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3260" y="107949"/>
          <a:ext cx="1860775" cy="1756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1104897</xdr:colOff>
      <xdr:row>0</xdr:row>
      <xdr:rowOff>83608</xdr:rowOff>
    </xdr:from>
    <xdr:to>
      <xdr:col>0</xdr:col>
      <xdr:colOff>2964084</xdr:colOff>
      <xdr:row>6</xdr:row>
      <xdr:rowOff>202108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0F9E508-0C1D-4FF7-B932-E18A824FD6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897" y="83608"/>
          <a:ext cx="1860775" cy="179066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1097490</xdr:colOff>
      <xdr:row>0</xdr:row>
      <xdr:rowOff>78315</xdr:rowOff>
    </xdr:from>
    <xdr:to>
      <xdr:col>0</xdr:col>
      <xdr:colOff>2964615</xdr:colOff>
      <xdr:row>6</xdr:row>
      <xdr:rowOff>199990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85A168C8-8ED8-4BD6-ACF4-176F0A706C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7490" y="78315"/>
          <a:ext cx="1867125" cy="17970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1097490</xdr:colOff>
      <xdr:row>0</xdr:row>
      <xdr:rowOff>78315</xdr:rowOff>
    </xdr:from>
    <xdr:to>
      <xdr:col>0</xdr:col>
      <xdr:colOff>2964615</xdr:colOff>
      <xdr:row>6</xdr:row>
      <xdr:rowOff>199990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A44B45A0-6180-49C1-A492-C3747BE833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7490" y="78315"/>
          <a:ext cx="1867125" cy="1807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1097490</xdr:colOff>
      <xdr:row>0</xdr:row>
      <xdr:rowOff>78315</xdr:rowOff>
    </xdr:from>
    <xdr:to>
      <xdr:col>0</xdr:col>
      <xdr:colOff>2964615</xdr:colOff>
      <xdr:row>6</xdr:row>
      <xdr:rowOff>199990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A8A6442E-8F10-4C25-B9FF-D2BD43B213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7490" y="78315"/>
          <a:ext cx="1867125" cy="1807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1282701</xdr:colOff>
      <xdr:row>0</xdr:row>
      <xdr:rowOff>66675</xdr:rowOff>
    </xdr:from>
    <xdr:to>
      <xdr:col>0</xdr:col>
      <xdr:colOff>3149826</xdr:colOff>
      <xdr:row>8</xdr:row>
      <xdr:rowOff>85692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D5C80B70-D8E0-424F-A3D2-4652CBE202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2701" y="66675"/>
          <a:ext cx="1867125" cy="179701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0B108C-E487-4529-BDCE-350725DDBC59}" name="Table1" displayName="Table1" ref="A11:E17" totalsRowShown="0">
  <autoFilter ref="A11:E17" xr:uid="{8D910FDA-A228-43D6-BA1E-7C994AECEC57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14182C4B-E1D3-4013-813D-CC9292484F22}" name="Category"/>
    <tableColumn id="2" xr3:uid="{E6B30D97-B5EF-44A7-87DA-E2930A7217C1}" name="Active" dataDxfId="6"/>
    <tableColumn id="3" xr3:uid="{8BAE486B-76E1-4245-BAB8-0C96AE733A70}" name="Silver" dataDxfId="5"/>
    <tableColumn id="4" xr3:uid="{C36050F6-DBD4-4015-A9D6-6CF3DD5CEBB8}" name="Gold" dataDxfId="4"/>
    <tableColumn id="5" xr3:uid="{47E32E5F-3CFF-4801-AC62-BFD873D2D926}" name="Distributor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D48C5E9-C1E7-401B-B291-79A624F3AA29}" name="Table3" displayName="Table3" ref="H11:J16" totalsRowShown="0">
  <autoFilter ref="H11:J16" xr:uid="{BD48C5E9-C1E7-401B-B291-79A624F3AA29}">
    <filterColumn colId="0" hiddenButton="1"/>
    <filterColumn colId="1" hiddenButton="1"/>
    <filterColumn colId="2" hiddenButton="1"/>
  </autoFilter>
  <tableColumns count="3">
    <tableColumn id="1" xr3:uid="{ACADAC4E-8AB5-4289-A13F-AA9BE28B3642}" name="No Hosts"/>
    <tableColumn id="2" xr3:uid="{4363CB55-A7DD-4169-A06E-D9EC21338FA1}" name="Reseller" dataDxfId="2" dataCellStyle="Percent"/>
    <tableColumn id="3" xr3:uid="{F5ECA438-DB79-453A-9E1B-11D15DA9BC12}" name="Distributor" dataDxfId="1" dataCellStyle="Percent">
      <calculatedColumnFormula>((4.8*(1-Table3[[#This Row],[Reseller]])*0.9)-4.8)/4.8*-1</calculatedColumnFormula>
    </tableColumn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378EB64-3BDC-4539-8E99-E9C9F3204DC8}" name="Table2" displayName="Table2" ref="A1:C12" totalsRowShown="0">
  <autoFilter ref="A1:C12" xr:uid="{D378EB64-3BDC-4539-8E99-E9C9F3204DC8}"/>
  <tableColumns count="3">
    <tableColumn id="1" xr3:uid="{16293527-2968-4402-95B3-F270B5477AE0}" name="ID"/>
    <tableColumn id="2" xr3:uid="{1A860E78-AA78-485E-8CE4-5D3CB9E3B528}" name="Description"/>
    <tableColumn id="3" xr3:uid="{D6B4C206-2CAF-4DCF-8C69-7A0C52F6C803}" name="Value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0B2C9A1-DFA1-4063-8A73-935F5186F209}">
  <we:reference id="wa200005271" version="2.2.0.0" store="en-US" storeType="OMEX"/>
  <we:alternateReferences>
    <we:reference id="wa200005271" version="2.2.0.0" store="wa200005271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_xldudf_AI_TABLE</we:customFunctionIds>
        <we:customFunctionIds>_xldudf_AI_FILL</we:customFunctionIds>
        <we:customFunctionIds>_xldudf_AI_LIST</we:customFunctionIds>
        <we:customFunctionIds>_xldudf_AI_ASK</we:customFunctionIds>
        <we:customFunctionIds>_xldudf_AI_FORMAT</we:customFunctionIds>
        <we:customFunctionIds>_xldudf_AI_EXTRACT</we:customFunctionIds>
        <we:customFunctionIds>_xldudf_AI_TRANSLATE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table" Target="../tables/table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B8F67-9C41-4BBE-BB7D-1B5D52A22DCA}">
  <sheetPr>
    <pageSetUpPr fitToPage="1"/>
  </sheetPr>
  <dimension ref="A1:Q71"/>
  <sheetViews>
    <sheetView tabSelected="1" zoomScale="90" zoomScaleNormal="90" workbookViewId="0">
      <pane ySplit="7" topLeftCell="A8" activePane="bottomLeft" state="frozen"/>
      <selection pane="bottomLeft" activeCell="B16" sqref="B16"/>
    </sheetView>
  </sheetViews>
  <sheetFormatPr defaultColWidth="8.85546875" defaultRowHeight="19.5" x14ac:dyDescent="0.45"/>
  <cols>
    <col min="1" max="1" width="71.140625" style="6" customWidth="1"/>
    <col min="2" max="2" width="13.5703125" style="8" bestFit="1" customWidth="1"/>
    <col min="3" max="3" width="22.85546875" style="6" bestFit="1" customWidth="1"/>
    <col min="4" max="4" width="4.7109375" style="6" bestFit="1" customWidth="1"/>
    <col min="5" max="5" width="13.5703125" style="8" bestFit="1" customWidth="1"/>
    <col min="6" max="6" width="25.85546875" style="6" bestFit="1" customWidth="1"/>
    <col min="7" max="7" width="13.5703125" style="8" bestFit="1" customWidth="1"/>
    <col min="8" max="8" width="25.85546875" style="6" bestFit="1" customWidth="1"/>
    <col min="9" max="9" width="13.5703125" style="6" bestFit="1" customWidth="1"/>
    <col min="10" max="10" width="25.85546875" style="6" bestFit="1" customWidth="1"/>
    <col min="11" max="11" width="13.5703125" style="6" bestFit="1" customWidth="1"/>
    <col min="12" max="12" width="25.85546875" style="6" bestFit="1" customWidth="1"/>
    <col min="13" max="13" width="4.7109375" style="6" bestFit="1" customWidth="1"/>
    <col min="14" max="14" width="9.5703125" style="6" bestFit="1" customWidth="1"/>
    <col min="15" max="16384" width="8.85546875" style="6"/>
  </cols>
  <sheetData>
    <row r="1" spans="1:17" ht="19.5" customHeight="1" x14ac:dyDescent="0.45"/>
    <row r="2" spans="1:17" ht="19.5" customHeight="1" x14ac:dyDescent="0.45">
      <c r="B2" s="7"/>
    </row>
    <row r="3" spans="1:17" ht="30" x14ac:dyDescent="0.65">
      <c r="B3" s="11" t="s">
        <v>0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7" ht="24.75" x14ac:dyDescent="0.55000000000000004">
      <c r="B4" s="13" t="s">
        <v>771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7" ht="19.5" customHeight="1" x14ac:dyDescent="0.45"/>
    <row r="6" spans="1:17" ht="19.5" customHeight="1" x14ac:dyDescent="0.45"/>
    <row r="7" spans="1:17" ht="19.5" customHeight="1" x14ac:dyDescent="0.45"/>
    <row r="8" spans="1:17" ht="24.75" x14ac:dyDescent="0.55000000000000004">
      <c r="A8" s="19" t="s">
        <v>1</v>
      </c>
      <c r="B8" s="65" t="s">
        <v>2</v>
      </c>
      <c r="C8" s="66" t="s">
        <v>3</v>
      </c>
      <c r="D8" s="66" t="s">
        <v>4</v>
      </c>
      <c r="E8" s="64" t="s">
        <v>5</v>
      </c>
      <c r="F8" s="64"/>
      <c r="G8" s="64" t="s">
        <v>6</v>
      </c>
      <c r="H8" s="64"/>
      <c r="I8" s="64" t="s">
        <v>7</v>
      </c>
      <c r="J8" s="64"/>
      <c r="K8" s="64" t="s">
        <v>8</v>
      </c>
      <c r="L8" s="64"/>
      <c r="M8" s="66" t="s">
        <v>4</v>
      </c>
    </row>
    <row r="9" spans="1:17" x14ac:dyDescent="0.45">
      <c r="A9" s="18" t="s">
        <v>752</v>
      </c>
      <c r="B9" s="65"/>
      <c r="C9" s="66"/>
      <c r="D9" s="66"/>
      <c r="E9" s="24" t="s">
        <v>2</v>
      </c>
      <c r="F9" s="25" t="s">
        <v>3</v>
      </c>
      <c r="G9" s="24" t="s">
        <v>2</v>
      </c>
      <c r="H9" s="25" t="s">
        <v>3</v>
      </c>
      <c r="I9" s="24" t="s">
        <v>2</v>
      </c>
      <c r="J9" s="25" t="s">
        <v>3</v>
      </c>
      <c r="K9" s="24" t="s">
        <v>2</v>
      </c>
      <c r="L9" s="25" t="s">
        <v>3</v>
      </c>
      <c r="M9" s="66"/>
    </row>
    <row r="10" spans="1:17" x14ac:dyDescent="0.45">
      <c r="A10" s="27" t="s">
        <v>9</v>
      </c>
      <c r="B10" s="47">
        <v>3624</v>
      </c>
      <c r="C10" s="23" t="s">
        <v>10</v>
      </c>
      <c r="D10" s="26" t="s">
        <v>11</v>
      </c>
      <c r="E10" s="48">
        <f>B10*'standard values'!$C$2</f>
        <v>724.80000000000007</v>
      </c>
      <c r="F10" s="29" t="s">
        <v>12</v>
      </c>
      <c r="G10" s="49">
        <f>ROUNDUP(E10*2*(1-'standard values'!$C$3),0)</f>
        <v>1378</v>
      </c>
      <c r="H10" s="30" t="s">
        <v>13</v>
      </c>
      <c r="I10" s="50">
        <f>ROUNDUP(E10*3*(1-'standard values'!$C$4),0)</f>
        <v>2001</v>
      </c>
      <c r="J10" s="31" t="s">
        <v>14</v>
      </c>
      <c r="K10" s="51">
        <f>ROUNDUP(E10*4*(1-'standard values'!$C$5),0)</f>
        <v>2552</v>
      </c>
      <c r="L10" s="38" t="s">
        <v>15</v>
      </c>
      <c r="M10" s="26" t="s">
        <v>16</v>
      </c>
      <c r="N10" s="56"/>
      <c r="Q10" s="57"/>
    </row>
    <row r="11" spans="1:17" x14ac:dyDescent="0.45">
      <c r="A11" s="27" t="s">
        <v>17</v>
      </c>
      <c r="B11" s="47">
        <v>6272</v>
      </c>
      <c r="C11" s="23" t="s">
        <v>18</v>
      </c>
      <c r="D11" s="26" t="s">
        <v>11</v>
      </c>
      <c r="E11" s="48">
        <f>B11*'standard values'!$C$2</f>
        <v>1254.4000000000001</v>
      </c>
      <c r="F11" s="29" t="s">
        <v>19</v>
      </c>
      <c r="G11" s="49">
        <f>ROUNDUP(E11*2*(1-'standard values'!$C$3),0)</f>
        <v>2384</v>
      </c>
      <c r="H11" s="30" t="s">
        <v>20</v>
      </c>
      <c r="I11" s="50">
        <f>ROUNDUP(E11*3*(1-'standard values'!$C$4),0)</f>
        <v>3463</v>
      </c>
      <c r="J11" s="31" t="s">
        <v>21</v>
      </c>
      <c r="K11" s="51">
        <f>ROUNDUP(E11*4*(1-'standard values'!$C$5),0)</f>
        <v>4416</v>
      </c>
      <c r="L11" s="38" t="s">
        <v>22</v>
      </c>
      <c r="M11" s="26" t="s">
        <v>16</v>
      </c>
      <c r="N11" s="56"/>
      <c r="Q11" s="57"/>
    </row>
    <row r="12" spans="1:17" x14ac:dyDescent="0.45">
      <c r="A12" s="27" t="s">
        <v>23</v>
      </c>
      <c r="B12" s="47">
        <v>11463</v>
      </c>
      <c r="C12" s="23" t="s">
        <v>24</v>
      </c>
      <c r="D12" s="26" t="s">
        <v>11</v>
      </c>
      <c r="E12" s="48">
        <f>B12*'standard values'!$C$2</f>
        <v>2292.6</v>
      </c>
      <c r="F12" s="29" t="s">
        <v>25</v>
      </c>
      <c r="G12" s="49">
        <f>ROUNDUP(E12*2*(1-'standard values'!$C$3),0)</f>
        <v>4356</v>
      </c>
      <c r="H12" s="30" t="s">
        <v>26</v>
      </c>
      <c r="I12" s="50">
        <f>ROUNDUP(E12*3*(1-'standard values'!$C$4),0)</f>
        <v>6328</v>
      </c>
      <c r="J12" s="31" t="s">
        <v>27</v>
      </c>
      <c r="K12" s="51">
        <f>ROUNDUP(E12*4*(1-'standard values'!$C$5),0)</f>
        <v>8070</v>
      </c>
      <c r="L12" s="38" t="s">
        <v>28</v>
      </c>
      <c r="M12" s="26" t="s">
        <v>16</v>
      </c>
      <c r="N12" s="56"/>
      <c r="Q12" s="57"/>
    </row>
    <row r="13" spans="1:17" x14ac:dyDescent="0.45">
      <c r="A13" s="27" t="s">
        <v>29</v>
      </c>
      <c r="B13" s="47">
        <v>15681</v>
      </c>
      <c r="C13" s="23" t="s">
        <v>30</v>
      </c>
      <c r="D13" s="26" t="s">
        <v>11</v>
      </c>
      <c r="E13" s="48">
        <f>B13*'standard values'!$C$2</f>
        <v>3136.2000000000003</v>
      </c>
      <c r="F13" s="29" t="s">
        <v>31</v>
      </c>
      <c r="G13" s="49">
        <f>ROUNDUP(E13*2*(1-'standard values'!$C$3),0)</f>
        <v>5959</v>
      </c>
      <c r="H13" s="30" t="s">
        <v>32</v>
      </c>
      <c r="I13" s="50">
        <f>ROUNDUP(E13*3*(1-'standard values'!$C$4),0)</f>
        <v>8656</v>
      </c>
      <c r="J13" s="31" t="s">
        <v>33</v>
      </c>
      <c r="K13" s="51">
        <f>ROUNDUP(E13*4*(1-'standard values'!$C$5),0)</f>
        <v>11040</v>
      </c>
      <c r="L13" s="38" t="s">
        <v>34</v>
      </c>
      <c r="M13" s="26" t="s">
        <v>16</v>
      </c>
      <c r="N13" s="56"/>
      <c r="Q13" s="57"/>
    </row>
    <row r="14" spans="1:17" x14ac:dyDescent="0.45">
      <c r="A14" s="27" t="s">
        <v>35</v>
      </c>
      <c r="B14" s="47">
        <v>19466</v>
      </c>
      <c r="C14" s="23" t="s">
        <v>36</v>
      </c>
      <c r="D14" s="26" t="s">
        <v>11</v>
      </c>
      <c r="E14" s="48">
        <f>B14*'standard values'!$C$2</f>
        <v>3893.2000000000003</v>
      </c>
      <c r="F14" s="29" t="s">
        <v>37</v>
      </c>
      <c r="G14" s="49">
        <f>ROUNDUP(E14*2*(1-'standard values'!$C$3),0)</f>
        <v>7398</v>
      </c>
      <c r="H14" s="30" t="s">
        <v>38</v>
      </c>
      <c r="I14" s="50">
        <f>ROUNDUP(E14*3*(1-'standard values'!$C$4),0)</f>
        <v>10746</v>
      </c>
      <c r="J14" s="31" t="s">
        <v>39</v>
      </c>
      <c r="K14" s="51">
        <f>ROUNDUP(E14*4*(1-'standard values'!$C$5),0)</f>
        <v>13705</v>
      </c>
      <c r="L14" s="38" t="s">
        <v>40</v>
      </c>
      <c r="M14" s="26" t="s">
        <v>16</v>
      </c>
      <c r="N14" s="56"/>
      <c r="Q14" s="57"/>
    </row>
    <row r="15" spans="1:17" x14ac:dyDescent="0.45">
      <c r="A15" s="27" t="s">
        <v>41</v>
      </c>
      <c r="B15" s="47">
        <v>25415</v>
      </c>
      <c r="C15" s="23" t="s">
        <v>42</v>
      </c>
      <c r="D15" s="26" t="s">
        <v>11</v>
      </c>
      <c r="E15" s="48">
        <f>B15*'standard values'!$C$2</f>
        <v>5083</v>
      </c>
      <c r="F15" s="29" t="s">
        <v>43</v>
      </c>
      <c r="G15" s="49">
        <f>ROUNDUP(E15*2*(1-'standard values'!$C$3),0)</f>
        <v>9658</v>
      </c>
      <c r="H15" s="30" t="s">
        <v>44</v>
      </c>
      <c r="I15" s="50">
        <f>ROUNDUP(E15*3*(1-'standard values'!$C$4),0)</f>
        <v>14030</v>
      </c>
      <c r="J15" s="31" t="s">
        <v>45</v>
      </c>
      <c r="K15" s="51">
        <f>ROUNDUP(E15*4*(1-'standard values'!$C$5),0)</f>
        <v>17893</v>
      </c>
      <c r="L15" s="38" t="s">
        <v>46</v>
      </c>
      <c r="M15" s="26" t="s">
        <v>16</v>
      </c>
      <c r="Q15" s="57"/>
    </row>
    <row r="16" spans="1:17" x14ac:dyDescent="0.45">
      <c r="A16" s="27" t="s">
        <v>47</v>
      </c>
      <c r="B16" s="47">
        <v>30822</v>
      </c>
      <c r="C16" s="23" t="s">
        <v>48</v>
      </c>
      <c r="D16" s="26" t="s">
        <v>11</v>
      </c>
      <c r="E16" s="48">
        <f>B16*'standard values'!$C$2</f>
        <v>6164.4000000000005</v>
      </c>
      <c r="F16" s="29" t="s">
        <v>49</v>
      </c>
      <c r="G16" s="49">
        <f>ROUNDUP(E16*2*(1-'standard values'!$C$3),0)</f>
        <v>11713</v>
      </c>
      <c r="H16" s="30" t="s">
        <v>50</v>
      </c>
      <c r="I16" s="50">
        <f>ROUNDUP(E16*3*(1-'standard values'!$C$4),0)</f>
        <v>17014</v>
      </c>
      <c r="J16" s="31" t="s">
        <v>51</v>
      </c>
      <c r="K16" s="51">
        <f>ROUNDUP(E16*4*(1-'standard values'!$C$5),0)</f>
        <v>21699</v>
      </c>
      <c r="L16" s="38" t="s">
        <v>52</v>
      </c>
      <c r="M16" s="26" t="s">
        <v>16</v>
      </c>
      <c r="Q16" s="57"/>
    </row>
    <row r="17" spans="1:17" x14ac:dyDescent="0.45">
      <c r="A17" s="27" t="s">
        <v>53</v>
      </c>
      <c r="B17" s="47">
        <v>38933</v>
      </c>
      <c r="C17" s="23" t="s">
        <v>54</v>
      </c>
      <c r="D17" s="26" t="s">
        <v>11</v>
      </c>
      <c r="E17" s="48">
        <f>B17*'standard values'!$C$2</f>
        <v>7786.6</v>
      </c>
      <c r="F17" s="29" t="s">
        <v>55</v>
      </c>
      <c r="G17" s="49">
        <f>ROUNDUP(E17*2*(1-'standard values'!$C$3),0)</f>
        <v>14795</v>
      </c>
      <c r="H17" s="30" t="s">
        <v>56</v>
      </c>
      <c r="I17" s="50">
        <f>ROUNDUP(E17*3*(1-'standard values'!$C$4),0)</f>
        <v>21492</v>
      </c>
      <c r="J17" s="31" t="s">
        <v>57</v>
      </c>
      <c r="K17" s="51">
        <f>ROUNDUP(E17*4*(1-'standard values'!$C$5),0)</f>
        <v>27409</v>
      </c>
      <c r="L17" s="38" t="s">
        <v>58</v>
      </c>
      <c r="M17" s="26" t="s">
        <v>16</v>
      </c>
      <c r="Q17" s="57"/>
    </row>
    <row r="18" spans="1:17" x14ac:dyDescent="0.45">
      <c r="A18" s="27" t="s">
        <v>59</v>
      </c>
      <c r="B18" s="47">
        <v>46775</v>
      </c>
      <c r="C18" s="23" t="s">
        <v>60</v>
      </c>
      <c r="D18" s="26" t="s">
        <v>11</v>
      </c>
      <c r="E18" s="48">
        <f>B18*'standard values'!$C$2</f>
        <v>9355</v>
      </c>
      <c r="F18" s="29" t="s">
        <v>61</v>
      </c>
      <c r="G18" s="49">
        <f>ROUNDUP(E18*2*(1-'standard values'!$C$3),0)</f>
        <v>17775</v>
      </c>
      <c r="H18" s="30" t="s">
        <v>62</v>
      </c>
      <c r="I18" s="50">
        <f>ROUNDUP(E18*3*(1-'standard values'!$C$4),0)</f>
        <v>25820</v>
      </c>
      <c r="J18" s="31" t="s">
        <v>63</v>
      </c>
      <c r="K18" s="51">
        <f>ROUNDUP(E18*4*(1-'standard values'!$C$5),0)</f>
        <v>32930</v>
      </c>
      <c r="L18" s="38" t="s">
        <v>64</v>
      </c>
      <c r="M18" s="26" t="s">
        <v>16</v>
      </c>
      <c r="Q18" s="57"/>
    </row>
    <row r="19" spans="1:17" x14ac:dyDescent="0.45">
      <c r="A19" s="27" t="s">
        <v>65</v>
      </c>
      <c r="B19" s="47">
        <v>58941</v>
      </c>
      <c r="C19" s="23" t="s">
        <v>66</v>
      </c>
      <c r="D19" s="26" t="s">
        <v>11</v>
      </c>
      <c r="E19" s="48">
        <f>B19*'standard values'!$C$2</f>
        <v>11788.2</v>
      </c>
      <c r="F19" s="29" t="s">
        <v>67</v>
      </c>
      <c r="G19" s="49">
        <f>ROUNDUP(E19*2*(1-'standard values'!$C$3),0)</f>
        <v>22398</v>
      </c>
      <c r="H19" s="30" t="s">
        <v>68</v>
      </c>
      <c r="I19" s="50">
        <f>ROUNDUP(E19*3*(1-'standard values'!$C$4),0)</f>
        <v>32536</v>
      </c>
      <c r="J19" s="31" t="s">
        <v>69</v>
      </c>
      <c r="K19" s="51">
        <f>ROUNDUP(E19*4*(1-'standard values'!$C$5),0)</f>
        <v>41495</v>
      </c>
      <c r="L19" s="38" t="s">
        <v>70</v>
      </c>
      <c r="M19" s="26" t="s">
        <v>16</v>
      </c>
      <c r="Q19" s="57"/>
    </row>
    <row r="20" spans="1:17" x14ac:dyDescent="0.45">
      <c r="A20" s="27" t="s">
        <v>71</v>
      </c>
      <c r="B20" s="47">
        <v>66512</v>
      </c>
      <c r="C20" s="23" t="s">
        <v>72</v>
      </c>
      <c r="D20" s="26" t="s">
        <v>11</v>
      </c>
      <c r="E20" s="48">
        <f>B20*'standard values'!$C$2</f>
        <v>13302.400000000001</v>
      </c>
      <c r="F20" s="29" t="s">
        <v>73</v>
      </c>
      <c r="G20" s="49">
        <f>ROUNDUP(E20*2*(1-'standard values'!$C$3),0)</f>
        <v>25275</v>
      </c>
      <c r="H20" s="30" t="s">
        <v>74</v>
      </c>
      <c r="I20" s="50">
        <f>ROUNDUP(E20*3*(1-'standard values'!$C$4),0)</f>
        <v>36715</v>
      </c>
      <c r="J20" s="31" t="s">
        <v>75</v>
      </c>
      <c r="K20" s="51">
        <f>ROUNDUP(E20*4*(1-'standard values'!$C$5),0)</f>
        <v>46825</v>
      </c>
      <c r="L20" s="38" t="s">
        <v>76</v>
      </c>
      <c r="M20" s="26" t="s">
        <v>16</v>
      </c>
      <c r="N20" s="56"/>
      <c r="Q20" s="57"/>
    </row>
    <row r="21" spans="1:17" x14ac:dyDescent="0.45">
      <c r="A21" s="27" t="s">
        <v>77</v>
      </c>
      <c r="B21" s="47">
        <v>16222</v>
      </c>
      <c r="C21" s="23" t="s">
        <v>78</v>
      </c>
      <c r="D21" s="26" t="s">
        <v>11</v>
      </c>
      <c r="E21" s="48">
        <f>B21*'standard values'!$C$2</f>
        <v>3244.4</v>
      </c>
      <c r="F21" s="29" t="s">
        <v>79</v>
      </c>
      <c r="G21" s="49">
        <f>ROUNDUP(E21*2*(1-'standard values'!$C$3),0)</f>
        <v>6165</v>
      </c>
      <c r="H21" s="30" t="s">
        <v>80</v>
      </c>
      <c r="I21" s="50">
        <f>ROUNDUP(E21*3*(1-'standard values'!$C$4),0)</f>
        <v>8955</v>
      </c>
      <c r="J21" s="31" t="s">
        <v>81</v>
      </c>
      <c r="K21" s="51">
        <f>ROUNDUP(E21*4*(1-'standard values'!$C$5),0)</f>
        <v>11421</v>
      </c>
      <c r="L21" s="38" t="s">
        <v>82</v>
      </c>
      <c r="M21" s="26" t="s">
        <v>16</v>
      </c>
      <c r="Q21" s="57"/>
    </row>
    <row r="22" spans="1:17" x14ac:dyDescent="0.45">
      <c r="A22" s="27" t="s">
        <v>83</v>
      </c>
      <c r="B22" s="47">
        <v>855</v>
      </c>
      <c r="C22" s="23" t="s">
        <v>84</v>
      </c>
      <c r="D22" s="26" t="s">
        <v>11</v>
      </c>
      <c r="E22" s="48">
        <f>B22*'standard values'!$C$2</f>
        <v>171</v>
      </c>
      <c r="F22" s="29" t="s">
        <v>85</v>
      </c>
      <c r="G22" s="49">
        <f>ROUNDUP(E22*2*(1-'standard values'!$C$3),0)</f>
        <v>325</v>
      </c>
      <c r="H22" s="30" t="s">
        <v>86</v>
      </c>
      <c r="I22" s="50">
        <f>ROUNDUP(E22*3*(1-'standard values'!$C$4),0)</f>
        <v>472</v>
      </c>
      <c r="J22" s="31" t="s">
        <v>87</v>
      </c>
      <c r="K22" s="51">
        <f>ROUNDUP(E22*4*(1-'standard values'!$C$5),0)</f>
        <v>602</v>
      </c>
      <c r="L22" s="38" t="s">
        <v>88</v>
      </c>
      <c r="M22" s="26" t="s">
        <v>16</v>
      </c>
      <c r="Q22" s="57"/>
    </row>
    <row r="23" spans="1:17" x14ac:dyDescent="0.45">
      <c r="A23" s="27" t="s">
        <v>89</v>
      </c>
      <c r="B23" s="47">
        <v>1396</v>
      </c>
      <c r="C23" s="23" t="s">
        <v>90</v>
      </c>
      <c r="D23" s="26" t="s">
        <v>11</v>
      </c>
      <c r="E23" s="48">
        <f>B23*'standard values'!$C$2</f>
        <v>279.2</v>
      </c>
      <c r="F23" s="29" t="s">
        <v>91</v>
      </c>
      <c r="G23" s="49">
        <f>ROUNDUP(E23*2*(1-'standard values'!$C$3),0)</f>
        <v>531</v>
      </c>
      <c r="H23" s="30" t="s">
        <v>92</v>
      </c>
      <c r="I23" s="50">
        <f>ROUNDUP(E23*3*(1-'standard values'!$C$4),0)</f>
        <v>771</v>
      </c>
      <c r="J23" s="31" t="s">
        <v>93</v>
      </c>
      <c r="K23" s="51">
        <f>ROUNDUP(E23*4*(1-'standard values'!$C$5),0)</f>
        <v>983</v>
      </c>
      <c r="L23" s="38" t="s">
        <v>94</v>
      </c>
      <c r="M23" s="26" t="s">
        <v>16</v>
      </c>
      <c r="Q23" s="57"/>
    </row>
    <row r="24" spans="1:17" x14ac:dyDescent="0.45">
      <c r="A24" s="27" t="s">
        <v>95</v>
      </c>
      <c r="B24" s="47">
        <v>2694</v>
      </c>
      <c r="C24" s="23" t="s">
        <v>96</v>
      </c>
      <c r="D24" s="26" t="s">
        <v>11</v>
      </c>
      <c r="E24" s="48">
        <f>B24*'standard values'!$C$2</f>
        <v>538.80000000000007</v>
      </c>
      <c r="F24" s="29" t="s">
        <v>97</v>
      </c>
      <c r="G24" s="49">
        <f>ROUNDUP(E24*2*(1-'standard values'!$C$3),0)</f>
        <v>1024</v>
      </c>
      <c r="H24" s="30" t="s">
        <v>98</v>
      </c>
      <c r="I24" s="50">
        <f>ROUNDUP(E24*3*(1-'standard values'!$C$4),0)</f>
        <v>1488</v>
      </c>
      <c r="J24" s="31" t="s">
        <v>99</v>
      </c>
      <c r="K24" s="51">
        <f>ROUNDUP(E24*4*(1-'standard values'!$C$5),0)</f>
        <v>1897</v>
      </c>
      <c r="L24" s="38" t="s">
        <v>100</v>
      </c>
      <c r="M24" s="26" t="s">
        <v>16</v>
      </c>
      <c r="Q24" s="57"/>
    </row>
    <row r="25" spans="1:17" x14ac:dyDescent="0.45">
      <c r="A25" s="27" t="s">
        <v>101</v>
      </c>
      <c r="B25" s="47">
        <v>3975</v>
      </c>
      <c r="C25" s="23" t="s">
        <v>102</v>
      </c>
      <c r="D25" s="26" t="s">
        <v>11</v>
      </c>
      <c r="E25" s="48">
        <f>B25*'standard values'!$C$2</f>
        <v>795</v>
      </c>
      <c r="F25" s="29" t="s">
        <v>103</v>
      </c>
      <c r="G25" s="49">
        <f>ROUNDUP(E25*2*(1-'standard values'!$C$3),0)</f>
        <v>1511</v>
      </c>
      <c r="H25" s="30" t="s">
        <v>104</v>
      </c>
      <c r="I25" s="50">
        <f>ROUNDUP(E25*3*(1-'standard values'!$C$4),0)</f>
        <v>2195</v>
      </c>
      <c r="J25" s="31" t="s">
        <v>105</v>
      </c>
      <c r="K25" s="51">
        <f>ROUNDUP(E25*4*(1-'standard values'!$C$5),0)</f>
        <v>2799</v>
      </c>
      <c r="L25" s="38" t="s">
        <v>106</v>
      </c>
      <c r="M25" s="26" t="s">
        <v>16</v>
      </c>
      <c r="Q25" s="57"/>
    </row>
    <row r="27" spans="1:17" ht="24.75" x14ac:dyDescent="0.55000000000000004">
      <c r="A27" s="19" t="s">
        <v>107</v>
      </c>
      <c r="B27" s="65" t="s">
        <v>2</v>
      </c>
      <c r="C27" s="66" t="s">
        <v>3</v>
      </c>
      <c r="D27" s="66" t="s">
        <v>4</v>
      </c>
      <c r="E27" s="64" t="str">
        <f>$E$8</f>
        <v>Software Maint. 1 Y</v>
      </c>
      <c r="F27" s="64"/>
      <c r="G27" s="64" t="str">
        <f>$G$8</f>
        <v>Software Maint. 2 Y</v>
      </c>
      <c r="H27" s="64"/>
      <c r="I27" s="64" t="str">
        <f>$I$8</f>
        <v>Software Maint. 3 Y</v>
      </c>
      <c r="J27" s="64"/>
      <c r="K27" s="64" t="s">
        <v>8</v>
      </c>
      <c r="L27" s="64"/>
      <c r="M27" s="66" t="s">
        <v>4</v>
      </c>
    </row>
    <row r="28" spans="1:17" x14ac:dyDescent="0.45">
      <c r="A28" s="18" t="str">
        <f>A9</f>
        <v>Perpetual - CAPEX</v>
      </c>
      <c r="B28" s="65"/>
      <c r="C28" s="66"/>
      <c r="D28" s="66"/>
      <c r="E28" s="24" t="s">
        <v>2</v>
      </c>
      <c r="F28" s="25" t="s">
        <v>3</v>
      </c>
      <c r="G28" s="24" t="s">
        <v>2</v>
      </c>
      <c r="H28" s="25" t="s">
        <v>3</v>
      </c>
      <c r="I28" s="24" t="s">
        <v>2</v>
      </c>
      <c r="J28" s="25" t="s">
        <v>3</v>
      </c>
      <c r="K28" s="24" t="s">
        <v>2</v>
      </c>
      <c r="L28" s="25" t="s">
        <v>3</v>
      </c>
      <c r="M28" s="66"/>
    </row>
    <row r="29" spans="1:17" x14ac:dyDescent="0.45">
      <c r="A29" s="27" t="s">
        <v>108</v>
      </c>
      <c r="B29" s="47">
        <v>1956</v>
      </c>
      <c r="C29" s="23" t="s">
        <v>109</v>
      </c>
      <c r="D29" s="26" t="s">
        <v>11</v>
      </c>
      <c r="E29" s="48">
        <f>B29*'standard values'!$C$2</f>
        <v>391.20000000000005</v>
      </c>
      <c r="F29" s="29" t="s">
        <v>110</v>
      </c>
      <c r="G29" s="49">
        <f>ROUNDUP(E29*2*(1-'standard values'!$C$3),0)</f>
        <v>744</v>
      </c>
      <c r="H29" s="30" t="s">
        <v>111</v>
      </c>
      <c r="I29" s="50">
        <f>ROUNDUP(E29*3*(1-'standard values'!$C$4),0)</f>
        <v>1080</v>
      </c>
      <c r="J29" s="31" t="s">
        <v>112</v>
      </c>
      <c r="K29" s="51">
        <f>ROUNDUP(E29*4*(1-'standard values'!$C$5),0)</f>
        <v>1378</v>
      </c>
      <c r="L29" s="38" t="s">
        <v>113</v>
      </c>
      <c r="M29" s="26" t="s">
        <v>16</v>
      </c>
      <c r="Q29" s="57"/>
    </row>
    <row r="30" spans="1:17" x14ac:dyDescent="0.45">
      <c r="A30" s="27" t="s">
        <v>114</v>
      </c>
      <c r="B30" s="47">
        <v>2986</v>
      </c>
      <c r="C30" s="23" t="s">
        <v>115</v>
      </c>
      <c r="D30" s="26" t="s">
        <v>11</v>
      </c>
      <c r="E30" s="48">
        <f>B30*'standard values'!$C$2</f>
        <v>597.20000000000005</v>
      </c>
      <c r="F30" s="29" t="s">
        <v>116</v>
      </c>
      <c r="G30" s="49">
        <f>ROUNDUP(E30*2*(1-'standard values'!$C$3),0)</f>
        <v>1135</v>
      </c>
      <c r="H30" s="30" t="s">
        <v>117</v>
      </c>
      <c r="I30" s="50">
        <f>ROUNDUP(E30*3*(1-'standard values'!$C$4),0)</f>
        <v>1649</v>
      </c>
      <c r="J30" s="31" t="s">
        <v>118</v>
      </c>
      <c r="K30" s="51">
        <f>ROUNDUP(E30*4*(1-'standard values'!$C$5),0)</f>
        <v>2103</v>
      </c>
      <c r="L30" s="38" t="s">
        <v>119</v>
      </c>
      <c r="M30" s="26" t="s">
        <v>16</v>
      </c>
      <c r="Q30" s="57"/>
    </row>
    <row r="31" spans="1:17" x14ac:dyDescent="0.45">
      <c r="A31" s="27" t="s">
        <v>120</v>
      </c>
      <c r="B31" s="47">
        <v>4325</v>
      </c>
      <c r="C31" s="23" t="s">
        <v>121</v>
      </c>
      <c r="D31" s="26" t="s">
        <v>11</v>
      </c>
      <c r="E31" s="48">
        <f>B31*'standard values'!$C$2</f>
        <v>865</v>
      </c>
      <c r="F31" s="29" t="s">
        <v>122</v>
      </c>
      <c r="G31" s="49">
        <f>ROUNDUP(E31*2*(1-'standard values'!$C$3),0)</f>
        <v>1644</v>
      </c>
      <c r="H31" s="30" t="s">
        <v>123</v>
      </c>
      <c r="I31" s="50">
        <f>ROUNDUP(E31*3*(1-'standard values'!$C$4),0)</f>
        <v>2388</v>
      </c>
      <c r="J31" s="31" t="s">
        <v>124</v>
      </c>
      <c r="K31" s="51">
        <f>ROUNDUP(E31*4*(1-'standard values'!$C$5),0)</f>
        <v>3045</v>
      </c>
      <c r="L31" s="38" t="s">
        <v>125</v>
      </c>
      <c r="M31" s="26" t="s">
        <v>16</v>
      </c>
      <c r="Q31" s="57"/>
    </row>
    <row r="32" spans="1:17" x14ac:dyDescent="0.45">
      <c r="A32" s="27" t="s">
        <v>126</v>
      </c>
      <c r="B32" s="47">
        <v>6179</v>
      </c>
      <c r="C32" s="23" t="s">
        <v>127</v>
      </c>
      <c r="D32" s="26" t="s">
        <v>11</v>
      </c>
      <c r="E32" s="48">
        <f>B32*'standard values'!$C$2</f>
        <v>1235.8000000000002</v>
      </c>
      <c r="F32" s="29" t="s">
        <v>128</v>
      </c>
      <c r="G32" s="49">
        <f>ROUNDUP(E32*2*(1-'standard values'!$C$3),0)</f>
        <v>2349</v>
      </c>
      <c r="H32" s="30" t="s">
        <v>129</v>
      </c>
      <c r="I32" s="50">
        <f>ROUNDUP(E32*3*(1-'standard values'!$C$4),0)</f>
        <v>3411</v>
      </c>
      <c r="J32" s="31" t="s">
        <v>130</v>
      </c>
      <c r="K32" s="51">
        <f>ROUNDUP(E32*4*(1-'standard values'!$C$5),0)</f>
        <v>4351</v>
      </c>
      <c r="L32" s="38" t="s">
        <v>131</v>
      </c>
      <c r="M32" s="26" t="s">
        <v>16</v>
      </c>
      <c r="Q32" s="57"/>
    </row>
    <row r="33" spans="1:17" x14ac:dyDescent="0.45">
      <c r="A33" s="27" t="s">
        <v>132</v>
      </c>
      <c r="B33" s="47">
        <v>2059</v>
      </c>
      <c r="C33" s="23" t="s">
        <v>133</v>
      </c>
      <c r="D33" s="26" t="s">
        <v>11</v>
      </c>
      <c r="E33" s="48">
        <f>B33*'standard values'!$C$2</f>
        <v>411.8</v>
      </c>
      <c r="F33" s="29" t="s">
        <v>134</v>
      </c>
      <c r="G33" s="49">
        <f>ROUNDUP(E33*2*(1-'standard values'!$C$3),0)</f>
        <v>783</v>
      </c>
      <c r="H33" s="30" t="s">
        <v>135</v>
      </c>
      <c r="I33" s="50">
        <f>ROUNDUP(E33*3*(1-'standard values'!$C$4),0)</f>
        <v>1137</v>
      </c>
      <c r="J33" s="31" t="s">
        <v>136</v>
      </c>
      <c r="K33" s="51">
        <f>ROUNDUP(E33*4*(1-'standard values'!$C$5),0)</f>
        <v>1450</v>
      </c>
      <c r="L33" s="38" t="s">
        <v>137</v>
      </c>
      <c r="M33" s="26" t="s">
        <v>16</v>
      </c>
      <c r="Q33" s="57"/>
    </row>
    <row r="35" spans="1:17" ht="24.75" x14ac:dyDescent="0.55000000000000004">
      <c r="A35" s="19" t="s">
        <v>706</v>
      </c>
      <c r="B35" s="68" t="s">
        <v>2</v>
      </c>
      <c r="C35" s="67" t="s">
        <v>3</v>
      </c>
      <c r="D35" s="67" t="s">
        <v>4</v>
      </c>
      <c r="E35" s="64" t="str">
        <f>$E$8</f>
        <v>Software Maint. 1 Y</v>
      </c>
      <c r="F35" s="64"/>
      <c r="G35" s="64" t="str">
        <f>$G$8</f>
        <v>Software Maint. 2 Y</v>
      </c>
      <c r="H35" s="64"/>
      <c r="I35" s="64" t="str">
        <f>$I$8</f>
        <v>Software Maint. 3 Y</v>
      </c>
      <c r="J35" s="64"/>
      <c r="K35" s="64" t="s">
        <v>8</v>
      </c>
      <c r="L35" s="64"/>
      <c r="M35" s="67" t="s">
        <v>4</v>
      </c>
    </row>
    <row r="36" spans="1:17" ht="20.25" customHeight="1" x14ac:dyDescent="0.45">
      <c r="A36" s="18" t="str">
        <f>A9</f>
        <v>Perpetual - CAPEX</v>
      </c>
      <c r="B36" s="68"/>
      <c r="C36" s="67"/>
      <c r="D36" s="67"/>
      <c r="E36" s="16" t="s">
        <v>2</v>
      </c>
      <c r="F36" s="17" t="s">
        <v>3</v>
      </c>
      <c r="G36" s="16" t="s">
        <v>2</v>
      </c>
      <c r="H36" s="17" t="s">
        <v>3</v>
      </c>
      <c r="I36" s="16" t="s">
        <v>2</v>
      </c>
      <c r="J36" s="17" t="s">
        <v>3</v>
      </c>
      <c r="K36" s="16" t="s">
        <v>2</v>
      </c>
      <c r="L36" s="17" t="s">
        <v>3</v>
      </c>
      <c r="M36" s="67"/>
    </row>
    <row r="37" spans="1:17" x14ac:dyDescent="0.45">
      <c r="A37" s="27" t="s">
        <v>138</v>
      </c>
      <c r="B37" s="47">
        <v>747</v>
      </c>
      <c r="C37" s="23" t="s">
        <v>139</v>
      </c>
      <c r="D37" s="26" t="s">
        <v>11</v>
      </c>
      <c r="E37" s="48">
        <f>B37*'standard values'!$C$2</f>
        <v>149.4</v>
      </c>
      <c r="F37" s="29" t="s">
        <v>140</v>
      </c>
      <c r="G37" s="49">
        <f>ROUNDUP(E37*2*(1-'standard values'!$C$3),0)</f>
        <v>284</v>
      </c>
      <c r="H37" s="30" t="s">
        <v>141</v>
      </c>
      <c r="I37" s="50">
        <f>ROUNDUP(E37*3*(1-'standard values'!$C$4),0)</f>
        <v>413</v>
      </c>
      <c r="J37" s="31" t="s">
        <v>142</v>
      </c>
      <c r="K37" s="51">
        <f>ROUNDUP(E37*4*(1-'standard values'!$C$5),0)</f>
        <v>526</v>
      </c>
      <c r="L37" s="38" t="s">
        <v>143</v>
      </c>
      <c r="M37" s="26" t="s">
        <v>16</v>
      </c>
    </row>
    <row r="38" spans="1:17" x14ac:dyDescent="0.45">
      <c r="A38" s="27" t="s">
        <v>144</v>
      </c>
      <c r="B38" s="47">
        <v>1293</v>
      </c>
      <c r="C38" s="23" t="s">
        <v>145</v>
      </c>
      <c r="D38" s="26" t="s">
        <v>11</v>
      </c>
      <c r="E38" s="48">
        <f>B38*'standard values'!$C$2</f>
        <v>258.60000000000002</v>
      </c>
      <c r="F38" s="29" t="s">
        <v>146</v>
      </c>
      <c r="G38" s="49">
        <f>ROUNDUP(E38*2*(1-'standard values'!$C$3),0)</f>
        <v>492</v>
      </c>
      <c r="H38" s="30" t="s">
        <v>147</v>
      </c>
      <c r="I38" s="50">
        <f>ROUNDUP(E38*3*(1-'standard values'!$C$4),0)</f>
        <v>714</v>
      </c>
      <c r="J38" s="31" t="s">
        <v>148</v>
      </c>
      <c r="K38" s="51">
        <f>ROUNDUP(E38*4*(1-'standard values'!$C$5),0)</f>
        <v>911</v>
      </c>
      <c r="L38" s="38" t="s">
        <v>149</v>
      </c>
      <c r="M38" s="26" t="s">
        <v>16</v>
      </c>
    </row>
    <row r="39" spans="1:17" x14ac:dyDescent="0.45">
      <c r="A39" s="27" t="s">
        <v>150</v>
      </c>
      <c r="B39" s="47">
        <v>2362</v>
      </c>
      <c r="C39" s="23" t="s">
        <v>151</v>
      </c>
      <c r="D39" s="26" t="s">
        <v>11</v>
      </c>
      <c r="E39" s="48">
        <f>B39*'standard values'!$C$2</f>
        <v>472.40000000000003</v>
      </c>
      <c r="F39" s="29" t="s">
        <v>152</v>
      </c>
      <c r="G39" s="49">
        <f>ROUNDUP(E39*2*(1-'standard values'!$C$3),0)</f>
        <v>898</v>
      </c>
      <c r="H39" s="30" t="s">
        <v>153</v>
      </c>
      <c r="I39" s="50">
        <f>ROUNDUP(E39*3*(1-'standard values'!$C$4),0)</f>
        <v>1304</v>
      </c>
      <c r="J39" s="31" t="s">
        <v>154</v>
      </c>
      <c r="K39" s="51">
        <f>ROUNDUP(E39*4*(1-'standard values'!$C$5),0)</f>
        <v>1663</v>
      </c>
      <c r="L39" s="38" t="s">
        <v>155</v>
      </c>
      <c r="M39" s="26" t="s">
        <v>16</v>
      </c>
    </row>
    <row r="40" spans="1:17" x14ac:dyDescent="0.45">
      <c r="A40" s="27" t="s">
        <v>156</v>
      </c>
      <c r="B40" s="47">
        <v>3232</v>
      </c>
      <c r="C40" s="23" t="s">
        <v>157</v>
      </c>
      <c r="D40" s="26" t="s">
        <v>11</v>
      </c>
      <c r="E40" s="48">
        <f>B40*'standard values'!$C$2</f>
        <v>646.40000000000009</v>
      </c>
      <c r="F40" s="29" t="s">
        <v>158</v>
      </c>
      <c r="G40" s="49">
        <f>ROUNDUP(E40*2*(1-'standard values'!$C$3),0)</f>
        <v>1229</v>
      </c>
      <c r="H40" s="30" t="s">
        <v>159</v>
      </c>
      <c r="I40" s="50">
        <f>ROUNDUP(E40*3*(1-'standard values'!$C$4),0)</f>
        <v>1785</v>
      </c>
      <c r="J40" s="31" t="s">
        <v>160</v>
      </c>
      <c r="K40" s="51">
        <f>ROUNDUP(E40*4*(1-'standard values'!$C$5),0)</f>
        <v>2276</v>
      </c>
      <c r="L40" s="38" t="s">
        <v>161</v>
      </c>
      <c r="M40" s="26" t="s">
        <v>16</v>
      </c>
    </row>
    <row r="41" spans="1:17" x14ac:dyDescent="0.45">
      <c r="A41" s="27" t="s">
        <v>162</v>
      </c>
      <c r="B41" s="47">
        <v>4011</v>
      </c>
      <c r="C41" s="23" t="s">
        <v>163</v>
      </c>
      <c r="D41" s="26" t="s">
        <v>11</v>
      </c>
      <c r="E41" s="48">
        <f>B41*'standard values'!$C$2</f>
        <v>802.2</v>
      </c>
      <c r="F41" s="29" t="s">
        <v>164</v>
      </c>
      <c r="G41" s="49">
        <f>ROUNDUP(E41*2*(1-'standard values'!$C$3),0)</f>
        <v>1525</v>
      </c>
      <c r="H41" s="30" t="s">
        <v>165</v>
      </c>
      <c r="I41" s="50">
        <f>ROUNDUP(E41*3*(1-'standard values'!$C$4),0)</f>
        <v>2215</v>
      </c>
      <c r="J41" s="31" t="s">
        <v>166</v>
      </c>
      <c r="K41" s="51">
        <f>ROUNDUP(E41*4*(1-'standard values'!$C$5),0)</f>
        <v>2824</v>
      </c>
      <c r="L41" s="38" t="s">
        <v>167</v>
      </c>
      <c r="M41" s="26" t="s">
        <v>16</v>
      </c>
    </row>
    <row r="42" spans="1:17" x14ac:dyDescent="0.45">
      <c r="A42" s="27" t="s">
        <v>168</v>
      </c>
      <c r="B42" s="47">
        <v>5236</v>
      </c>
      <c r="C42" s="23" t="s">
        <v>169</v>
      </c>
      <c r="D42" s="26" t="s">
        <v>11</v>
      </c>
      <c r="E42" s="48">
        <f>B42*'standard values'!$C$2</f>
        <v>1047.2</v>
      </c>
      <c r="F42" s="29" t="s">
        <v>170</v>
      </c>
      <c r="G42" s="49">
        <f>ROUNDUP(E42*2*(1-'standard values'!$C$3),0)</f>
        <v>1990</v>
      </c>
      <c r="H42" s="30" t="s">
        <v>171</v>
      </c>
      <c r="I42" s="50">
        <f>ROUNDUP(E42*3*(1-'standard values'!$C$4),0)</f>
        <v>2891</v>
      </c>
      <c r="J42" s="31" t="s">
        <v>172</v>
      </c>
      <c r="K42" s="51">
        <f>ROUNDUP(E42*4*(1-'standard values'!$C$5),0)</f>
        <v>3687</v>
      </c>
      <c r="L42" s="38" t="s">
        <v>173</v>
      </c>
      <c r="M42" s="26" t="s">
        <v>16</v>
      </c>
    </row>
    <row r="43" spans="1:17" x14ac:dyDescent="0.45">
      <c r="A43" s="27" t="s">
        <v>174</v>
      </c>
      <c r="B43" s="47">
        <v>6350</v>
      </c>
      <c r="C43" s="23" t="s">
        <v>175</v>
      </c>
      <c r="D43" s="26" t="s">
        <v>11</v>
      </c>
      <c r="E43" s="48">
        <f>B43*'standard values'!$C$2</f>
        <v>1270</v>
      </c>
      <c r="F43" s="29" t="s">
        <v>176</v>
      </c>
      <c r="G43" s="49">
        <f>ROUNDUP(E43*2*(1-'standard values'!$C$3),0)</f>
        <v>2413</v>
      </c>
      <c r="H43" s="30" t="s">
        <v>177</v>
      </c>
      <c r="I43" s="50">
        <f>ROUNDUP(E43*3*(1-'standard values'!$C$4),0)</f>
        <v>3506</v>
      </c>
      <c r="J43" s="31" t="s">
        <v>178</v>
      </c>
      <c r="K43" s="51">
        <f>ROUNDUP(E43*4*(1-'standard values'!$C$5),0)</f>
        <v>4471</v>
      </c>
      <c r="L43" s="38" t="s">
        <v>179</v>
      </c>
      <c r="M43" s="26" t="s">
        <v>16</v>
      </c>
    </row>
    <row r="44" spans="1:17" x14ac:dyDescent="0.45">
      <c r="A44" s="27" t="s">
        <v>180</v>
      </c>
      <c r="B44" s="47">
        <v>8021</v>
      </c>
      <c r="C44" s="23" t="s">
        <v>181</v>
      </c>
      <c r="D44" s="26" t="s">
        <v>11</v>
      </c>
      <c r="E44" s="48">
        <f>B44*'standard values'!$C$2</f>
        <v>1604.2</v>
      </c>
      <c r="F44" s="29" t="s">
        <v>182</v>
      </c>
      <c r="G44" s="49">
        <f>ROUNDUP(E44*2*(1-'standard values'!$C$3),0)</f>
        <v>3048</v>
      </c>
      <c r="H44" s="30" t="s">
        <v>183</v>
      </c>
      <c r="I44" s="50">
        <f>ROUNDUP(E44*3*(1-'standard values'!$C$4),0)</f>
        <v>4428</v>
      </c>
      <c r="J44" s="31" t="s">
        <v>184</v>
      </c>
      <c r="K44" s="51">
        <f>ROUNDUP(E44*4*(1-'standard values'!$C$5),0)</f>
        <v>5647</v>
      </c>
      <c r="L44" s="38" t="s">
        <v>185</v>
      </c>
      <c r="M44" s="26" t="s">
        <v>16</v>
      </c>
    </row>
    <row r="45" spans="1:17" x14ac:dyDescent="0.45">
      <c r="A45" s="27" t="s">
        <v>186</v>
      </c>
      <c r="B45" s="47">
        <v>9636</v>
      </c>
      <c r="C45" s="23" t="s">
        <v>187</v>
      </c>
      <c r="D45" s="26" t="s">
        <v>11</v>
      </c>
      <c r="E45" s="48">
        <f>B45*'standard values'!$C$2</f>
        <v>1927.2</v>
      </c>
      <c r="F45" s="29" t="s">
        <v>188</v>
      </c>
      <c r="G45" s="49">
        <f>ROUNDUP(E45*2*(1-'standard values'!$C$3),0)</f>
        <v>3662</v>
      </c>
      <c r="H45" s="30" t="s">
        <v>189</v>
      </c>
      <c r="I45" s="50">
        <f>ROUNDUP(E45*3*(1-'standard values'!$C$4),0)</f>
        <v>5320</v>
      </c>
      <c r="J45" s="31" t="s">
        <v>190</v>
      </c>
      <c r="K45" s="51">
        <f>ROUNDUP(E45*4*(1-'standard values'!$C$5),0)</f>
        <v>6784</v>
      </c>
      <c r="L45" s="38" t="s">
        <v>191</v>
      </c>
      <c r="M45" s="26" t="s">
        <v>16</v>
      </c>
    </row>
    <row r="46" spans="1:17" hidden="1" x14ac:dyDescent="0.45">
      <c r="A46" s="27" t="s">
        <v>192</v>
      </c>
      <c r="B46" s="47">
        <v>12143</v>
      </c>
      <c r="C46" s="23" t="s">
        <v>193</v>
      </c>
      <c r="D46" s="26" t="s">
        <v>11</v>
      </c>
      <c r="E46" s="48">
        <f>B46*'standard values'!$C$2</f>
        <v>2428.6</v>
      </c>
      <c r="F46" s="29" t="s">
        <v>194</v>
      </c>
      <c r="G46" s="49">
        <f>ROUNDUP(E46*2*(1-'standard values'!$C$3),0)</f>
        <v>4615</v>
      </c>
      <c r="H46" s="30" t="s">
        <v>195</v>
      </c>
      <c r="I46" s="50">
        <f>ROUNDUP(E46*3*(1-'standard values'!$C$4),0)</f>
        <v>6703</v>
      </c>
      <c r="J46" s="31" t="s">
        <v>196</v>
      </c>
      <c r="K46" s="51">
        <f>ROUNDUP(E46*4*(1-'standard values'!$C$5),0)</f>
        <v>8549</v>
      </c>
      <c r="L46" s="38" t="s">
        <v>197</v>
      </c>
      <c r="M46" s="26" t="s">
        <v>16</v>
      </c>
    </row>
    <row r="47" spans="1:17" x14ac:dyDescent="0.45">
      <c r="A47" s="27" t="s">
        <v>198</v>
      </c>
      <c r="B47" s="47">
        <v>13703</v>
      </c>
      <c r="C47" s="23" t="s">
        <v>199</v>
      </c>
      <c r="D47" s="26" t="s">
        <v>11</v>
      </c>
      <c r="E47" s="48">
        <f>B47*'standard values'!$C$2</f>
        <v>2740.6000000000004</v>
      </c>
      <c r="F47" s="29" t="s">
        <v>200</v>
      </c>
      <c r="G47" s="49">
        <f>ROUNDUP(E47*2*(1-'standard values'!$C$3),0)</f>
        <v>5208</v>
      </c>
      <c r="H47" s="30" t="s">
        <v>201</v>
      </c>
      <c r="I47" s="50">
        <f>ROUNDUP(E47*3*(1-'standard values'!$C$4),0)</f>
        <v>7565</v>
      </c>
      <c r="J47" s="31" t="s">
        <v>202</v>
      </c>
      <c r="K47" s="51">
        <f>ROUNDUP(E47*4*(1-'standard values'!$C$5),0)</f>
        <v>9647</v>
      </c>
      <c r="L47" s="38" t="s">
        <v>203</v>
      </c>
      <c r="M47" s="26" t="s">
        <v>16</v>
      </c>
    </row>
    <row r="48" spans="1:17" x14ac:dyDescent="0.45">
      <c r="A48" s="27" t="s">
        <v>204</v>
      </c>
      <c r="B48" s="47">
        <v>3343</v>
      </c>
      <c r="C48" s="23" t="s">
        <v>205</v>
      </c>
      <c r="D48" s="26" t="s">
        <v>11</v>
      </c>
      <c r="E48" s="48">
        <f>B48*'standard values'!$C$2</f>
        <v>668.6</v>
      </c>
      <c r="F48" s="29" t="s">
        <v>206</v>
      </c>
      <c r="G48" s="49">
        <f>ROUNDUP(E48*2*(1-'standard values'!$C$3),0)</f>
        <v>1271</v>
      </c>
      <c r="H48" s="30" t="s">
        <v>207</v>
      </c>
      <c r="I48" s="50">
        <f>ROUNDUP(E48*3*(1-'standard values'!$C$4),0)</f>
        <v>1846</v>
      </c>
      <c r="J48" s="31" t="s">
        <v>208</v>
      </c>
      <c r="K48" s="51">
        <f>ROUNDUP(E48*4*(1-'standard values'!$C$5),0)</f>
        <v>2354</v>
      </c>
      <c r="L48" s="38" t="s">
        <v>209</v>
      </c>
      <c r="M48" s="26" t="s">
        <v>16</v>
      </c>
    </row>
    <row r="50" spans="1:17" ht="24.75" x14ac:dyDescent="0.55000000000000004">
      <c r="A50" s="20" t="s">
        <v>210</v>
      </c>
      <c r="B50" s="65" t="s">
        <v>2</v>
      </c>
      <c r="C50" s="66" t="s">
        <v>3</v>
      </c>
      <c r="D50" s="66" t="s">
        <v>4</v>
      </c>
      <c r="E50" s="64" t="str">
        <f>$E$8</f>
        <v>Software Maint. 1 Y</v>
      </c>
      <c r="F50" s="64"/>
      <c r="G50" s="64" t="str">
        <f>$G$8</f>
        <v>Software Maint. 2 Y</v>
      </c>
      <c r="H50" s="64"/>
      <c r="I50" s="64" t="str">
        <f>$I$8</f>
        <v>Software Maint. 3 Y</v>
      </c>
      <c r="J50" s="64"/>
      <c r="K50" s="64" t="s">
        <v>8</v>
      </c>
      <c r="L50" s="64"/>
      <c r="M50" s="66" t="s">
        <v>4</v>
      </c>
    </row>
    <row r="51" spans="1:17" x14ac:dyDescent="0.45">
      <c r="A51" s="18" t="str">
        <f>A9</f>
        <v>Perpetual - CAPEX</v>
      </c>
      <c r="B51" s="65"/>
      <c r="C51" s="66"/>
      <c r="D51" s="66"/>
      <c r="E51" s="24" t="s">
        <v>2</v>
      </c>
      <c r="F51" s="25" t="s">
        <v>3</v>
      </c>
      <c r="G51" s="24" t="s">
        <v>2</v>
      </c>
      <c r="H51" s="25" t="s">
        <v>3</v>
      </c>
      <c r="I51" s="24" t="s">
        <v>2</v>
      </c>
      <c r="J51" s="25" t="s">
        <v>3</v>
      </c>
      <c r="K51" s="24" t="s">
        <v>2</v>
      </c>
      <c r="L51" s="25" t="s">
        <v>3</v>
      </c>
      <c r="M51" s="66"/>
    </row>
    <row r="52" spans="1:17" x14ac:dyDescent="0.45">
      <c r="A52" s="27" t="s">
        <v>211</v>
      </c>
      <c r="B52" s="47">
        <v>11139</v>
      </c>
      <c r="C52" s="23" t="s">
        <v>212</v>
      </c>
      <c r="D52" s="26" t="s">
        <v>213</v>
      </c>
      <c r="E52" s="48">
        <f>B52*'standard values'!$C$2</f>
        <v>2227.8000000000002</v>
      </c>
      <c r="F52" s="29" t="s">
        <v>214</v>
      </c>
      <c r="G52" s="49">
        <f>ROUNDUP(E52*2*(1-'standard values'!$C$3),0)</f>
        <v>4233</v>
      </c>
      <c r="H52" s="30" t="s">
        <v>215</v>
      </c>
      <c r="I52" s="50">
        <f>ROUNDUP(E52*3*(1-'standard values'!$C$4),0)</f>
        <v>6149</v>
      </c>
      <c r="J52" s="31" t="s">
        <v>216</v>
      </c>
      <c r="K52" s="51">
        <f>ROUNDUP(E52*4*(1-'standard values'!$C$5),0)</f>
        <v>7842</v>
      </c>
      <c r="L52" s="38" t="s">
        <v>217</v>
      </c>
      <c r="M52" s="26" t="s">
        <v>16</v>
      </c>
      <c r="Q52" s="57"/>
    </row>
    <row r="53" spans="1:17" x14ac:dyDescent="0.45">
      <c r="A53" s="27" t="s">
        <v>218</v>
      </c>
      <c r="B53" s="47">
        <v>785</v>
      </c>
      <c r="C53" s="23" t="s">
        <v>219</v>
      </c>
      <c r="D53" s="26" t="s">
        <v>213</v>
      </c>
      <c r="E53" s="48">
        <f>B53*'standard values'!$C$2</f>
        <v>157</v>
      </c>
      <c r="F53" s="29" t="s">
        <v>220</v>
      </c>
      <c r="G53" s="49">
        <f>ROUNDUP(E53*2*(1-'standard values'!$C$3),0)</f>
        <v>299</v>
      </c>
      <c r="H53" s="30" t="s">
        <v>221</v>
      </c>
      <c r="I53" s="50">
        <f>ROUNDUP(E53*3*(1-'standard values'!$C$4),0)</f>
        <v>434</v>
      </c>
      <c r="J53" s="31" t="s">
        <v>222</v>
      </c>
      <c r="K53" s="51">
        <f>ROUNDUP(E53*4*(1-'standard values'!$C$5),0)</f>
        <v>553</v>
      </c>
      <c r="L53" s="38" t="s">
        <v>223</v>
      </c>
      <c r="M53" s="26" t="s">
        <v>16</v>
      </c>
      <c r="Q53" s="57"/>
    </row>
    <row r="54" spans="1:17" x14ac:dyDescent="0.45">
      <c r="A54" s="27" t="s">
        <v>224</v>
      </c>
      <c r="B54" s="47">
        <v>3407</v>
      </c>
      <c r="C54" s="23" t="s">
        <v>225</v>
      </c>
      <c r="D54" s="26" t="s">
        <v>213</v>
      </c>
      <c r="E54" s="48">
        <f>B54*'standard values'!$C$2</f>
        <v>681.40000000000009</v>
      </c>
      <c r="F54" s="29" t="s">
        <v>226</v>
      </c>
      <c r="G54" s="49">
        <f>ROUNDUP(E54*2*(1-'standard values'!$C$3),0)</f>
        <v>1295</v>
      </c>
      <c r="H54" s="30" t="s">
        <v>227</v>
      </c>
      <c r="I54" s="50">
        <f>ROUNDUP(E54*3*(1-'standard values'!$C$4),0)</f>
        <v>1881</v>
      </c>
      <c r="J54" s="31" t="s">
        <v>228</v>
      </c>
      <c r="K54" s="51">
        <f>ROUNDUP(E54*4*(1-'standard values'!$C$5),0)</f>
        <v>2399</v>
      </c>
      <c r="L54" s="38" t="s">
        <v>229</v>
      </c>
      <c r="M54" s="26" t="s">
        <v>16</v>
      </c>
      <c r="Q54" s="57"/>
    </row>
    <row r="55" spans="1:17" x14ac:dyDescent="0.45">
      <c r="A55" s="27" t="s">
        <v>230</v>
      </c>
      <c r="B55" s="47">
        <v>3244</v>
      </c>
      <c r="C55" s="23" t="s">
        <v>231</v>
      </c>
      <c r="D55" s="26" t="s">
        <v>213</v>
      </c>
      <c r="E55" s="48">
        <f>B55*'standard values'!$C$2</f>
        <v>648.80000000000007</v>
      </c>
      <c r="F55" s="29" t="s">
        <v>232</v>
      </c>
      <c r="G55" s="49">
        <f>ROUNDUP(E55*2*(1-'standard values'!$C$3),0)</f>
        <v>1233</v>
      </c>
      <c r="H55" s="30" t="s">
        <v>233</v>
      </c>
      <c r="I55" s="50">
        <f>ROUNDUP(E55*3*(1-'standard values'!$C$4),0)</f>
        <v>1791</v>
      </c>
      <c r="J55" s="31" t="s">
        <v>234</v>
      </c>
      <c r="K55" s="51">
        <f>ROUNDUP(E55*4*(1-'standard values'!$C$5),0)</f>
        <v>2284</v>
      </c>
      <c r="L55" s="38" t="s">
        <v>235</v>
      </c>
      <c r="M55" s="26" t="s">
        <v>16</v>
      </c>
      <c r="Q55" s="57"/>
    </row>
    <row r="56" spans="1:17" x14ac:dyDescent="0.45">
      <c r="A56" s="27" t="s">
        <v>236</v>
      </c>
      <c r="B56" s="47">
        <v>4542</v>
      </c>
      <c r="C56" s="23" t="s">
        <v>237</v>
      </c>
      <c r="D56" s="26" t="s">
        <v>213</v>
      </c>
      <c r="E56" s="48">
        <f>B56*'standard values'!$C$2</f>
        <v>908.40000000000009</v>
      </c>
      <c r="F56" s="29" t="s">
        <v>238</v>
      </c>
      <c r="G56" s="49">
        <f>ROUNDUP(E56*2*(1-'standard values'!$C$3),0)</f>
        <v>1726</v>
      </c>
      <c r="H56" s="30" t="s">
        <v>239</v>
      </c>
      <c r="I56" s="50">
        <f>ROUNDUP(E56*3*(1-'standard values'!$C$4),0)</f>
        <v>2508</v>
      </c>
      <c r="J56" s="31" t="s">
        <v>240</v>
      </c>
      <c r="K56" s="51">
        <f>ROUNDUP(E56*4*(1-'standard values'!$C$5),0)</f>
        <v>3198</v>
      </c>
      <c r="L56" s="38" t="s">
        <v>241</v>
      </c>
      <c r="M56" s="26" t="s">
        <v>16</v>
      </c>
      <c r="Q56" s="57"/>
    </row>
    <row r="58" spans="1:17" ht="24.75" x14ac:dyDescent="0.55000000000000004">
      <c r="A58" s="21" t="s">
        <v>242</v>
      </c>
      <c r="B58" s="65" t="s">
        <v>2</v>
      </c>
      <c r="C58" s="66" t="s">
        <v>3</v>
      </c>
      <c r="D58" s="66" t="s">
        <v>4</v>
      </c>
      <c r="E58" s="64" t="str">
        <f>$E$8</f>
        <v>Software Maint. 1 Y</v>
      </c>
      <c r="F58" s="64"/>
      <c r="G58" s="64" t="str">
        <f>$G$8</f>
        <v>Software Maint. 2 Y</v>
      </c>
      <c r="H58" s="64"/>
      <c r="I58" s="64" t="str">
        <f>$I$8</f>
        <v>Software Maint. 3 Y</v>
      </c>
      <c r="J58" s="64"/>
      <c r="K58" s="64" t="s">
        <v>8</v>
      </c>
      <c r="L58" s="64"/>
      <c r="M58" s="66" t="s">
        <v>4</v>
      </c>
    </row>
    <row r="59" spans="1:17" x14ac:dyDescent="0.45">
      <c r="A59" s="18" t="str">
        <f>A9</f>
        <v>Perpetual - CAPEX</v>
      </c>
      <c r="B59" s="65"/>
      <c r="C59" s="66"/>
      <c r="D59" s="66"/>
      <c r="E59" s="24" t="s">
        <v>2</v>
      </c>
      <c r="F59" s="25" t="s">
        <v>3</v>
      </c>
      <c r="G59" s="24" t="s">
        <v>2</v>
      </c>
      <c r="H59" s="25" t="s">
        <v>3</v>
      </c>
      <c r="I59" s="24" t="s">
        <v>2</v>
      </c>
      <c r="J59" s="25" t="s">
        <v>3</v>
      </c>
      <c r="K59" s="24" t="s">
        <v>2</v>
      </c>
      <c r="L59" s="25" t="s">
        <v>3</v>
      </c>
      <c r="M59" s="66"/>
    </row>
    <row r="60" spans="1:17" x14ac:dyDescent="0.45">
      <c r="A60" s="27" t="s">
        <v>243</v>
      </c>
      <c r="B60" s="47">
        <v>2379</v>
      </c>
      <c r="C60" s="23" t="s">
        <v>244</v>
      </c>
      <c r="D60" s="26" t="s">
        <v>213</v>
      </c>
      <c r="E60" s="48">
        <f>B60*'standard values'!$C$2</f>
        <v>475.8</v>
      </c>
      <c r="F60" s="29" t="s">
        <v>245</v>
      </c>
      <c r="G60" s="49">
        <f>ROUNDUP(E60*2*(1-'standard values'!$C$3),0)</f>
        <v>905</v>
      </c>
      <c r="H60" s="30" t="s">
        <v>246</v>
      </c>
      <c r="I60" s="50">
        <f>ROUNDUP(E60*3*(1-'standard values'!$C$4),0)</f>
        <v>1314</v>
      </c>
      <c r="J60" s="31" t="s">
        <v>247</v>
      </c>
      <c r="K60" s="51">
        <f>ROUNDUP(E60*4*(1-'standard values'!$C$5),0)</f>
        <v>1675</v>
      </c>
      <c r="L60" s="38" t="s">
        <v>248</v>
      </c>
      <c r="M60" s="26" t="s">
        <v>16</v>
      </c>
      <c r="Q60" s="57"/>
    </row>
    <row r="61" spans="1:17" x14ac:dyDescent="0.45">
      <c r="A61" s="27" t="s">
        <v>249</v>
      </c>
      <c r="B61" s="47">
        <v>5407</v>
      </c>
      <c r="C61" s="23" t="s">
        <v>250</v>
      </c>
      <c r="D61" s="26" t="s">
        <v>213</v>
      </c>
      <c r="E61" s="48">
        <f>B61*'standard values'!$C$2</f>
        <v>1081.4000000000001</v>
      </c>
      <c r="F61" s="29" t="s">
        <v>251</v>
      </c>
      <c r="G61" s="49">
        <f>ROUNDUP(E61*2*(1-'standard values'!$C$3),0)</f>
        <v>2055</v>
      </c>
      <c r="H61" s="30" t="s">
        <v>252</v>
      </c>
      <c r="I61" s="50">
        <f>ROUNDUP(E61*3*(1-'standard values'!$C$4),0)</f>
        <v>2985</v>
      </c>
      <c r="J61" s="31" t="s">
        <v>253</v>
      </c>
      <c r="K61" s="51">
        <f>ROUNDUP(E61*4*(1-'standard values'!$C$5),0)</f>
        <v>3807</v>
      </c>
      <c r="L61" s="38" t="s">
        <v>254</v>
      </c>
      <c r="M61" s="26" t="s">
        <v>16</v>
      </c>
      <c r="Q61" s="57"/>
    </row>
    <row r="62" spans="1:17" x14ac:dyDescent="0.45">
      <c r="A62" s="27" t="s">
        <v>255</v>
      </c>
      <c r="B62" s="47">
        <v>10274</v>
      </c>
      <c r="C62" s="23" t="s">
        <v>256</v>
      </c>
      <c r="D62" s="26" t="s">
        <v>213</v>
      </c>
      <c r="E62" s="48">
        <f>B62*'standard values'!$C$2</f>
        <v>2054.8000000000002</v>
      </c>
      <c r="F62" s="29" t="s">
        <v>257</v>
      </c>
      <c r="G62" s="49">
        <f>ROUNDUP(E62*2*(1-'standard values'!$C$3),0)</f>
        <v>3905</v>
      </c>
      <c r="H62" s="30" t="s">
        <v>258</v>
      </c>
      <c r="I62" s="50">
        <f>ROUNDUP(E62*3*(1-'standard values'!$C$4),0)</f>
        <v>5672</v>
      </c>
      <c r="J62" s="31" t="s">
        <v>259</v>
      </c>
      <c r="K62" s="51">
        <f>ROUNDUP(E62*4*(1-'standard values'!$C$5),0)</f>
        <v>7233</v>
      </c>
      <c r="L62" s="38" t="s">
        <v>260</v>
      </c>
      <c r="M62" s="26" t="s">
        <v>16</v>
      </c>
      <c r="Q62" s="57"/>
    </row>
    <row r="63" spans="1:17" x14ac:dyDescent="0.45">
      <c r="A63" s="27" t="s">
        <v>261</v>
      </c>
      <c r="B63" s="47">
        <v>17844</v>
      </c>
      <c r="C63" s="23" t="s">
        <v>262</v>
      </c>
      <c r="D63" s="26" t="s">
        <v>213</v>
      </c>
      <c r="E63" s="48">
        <f>B63*'standard values'!$C$2</f>
        <v>3568.8</v>
      </c>
      <c r="F63" s="29" t="s">
        <v>263</v>
      </c>
      <c r="G63" s="49">
        <f>ROUNDUP(E63*2*(1-'standard values'!$C$3),0)</f>
        <v>6781</v>
      </c>
      <c r="H63" s="30" t="s">
        <v>264</v>
      </c>
      <c r="I63" s="50">
        <f>ROUNDUP(E63*3*(1-'standard values'!$C$4),0)</f>
        <v>9850</v>
      </c>
      <c r="J63" s="31" t="s">
        <v>265</v>
      </c>
      <c r="K63" s="51">
        <f>ROUNDUP(E63*4*(1-'standard values'!$C$5),0)</f>
        <v>12563</v>
      </c>
      <c r="L63" s="38" t="s">
        <v>266</v>
      </c>
      <c r="M63" s="26" t="s">
        <v>16</v>
      </c>
      <c r="Q63" s="57"/>
    </row>
    <row r="64" spans="1:17" x14ac:dyDescent="0.45">
      <c r="A64" s="27" t="s">
        <v>267</v>
      </c>
      <c r="B64" s="47">
        <v>6813</v>
      </c>
      <c r="C64" s="23" t="s">
        <v>268</v>
      </c>
      <c r="D64" s="26" t="s">
        <v>213</v>
      </c>
      <c r="E64" s="48">
        <f>B64*'standard values'!$C$2</f>
        <v>1362.6000000000001</v>
      </c>
      <c r="F64" s="29" t="s">
        <v>269</v>
      </c>
      <c r="G64" s="49">
        <f>ROUNDUP(E64*2*(1-'standard values'!$C$3),0)</f>
        <v>2589</v>
      </c>
      <c r="H64" s="30" t="s">
        <v>270</v>
      </c>
      <c r="I64" s="50">
        <f>ROUNDUP(E64*3*(1-'standard values'!$C$4),0)</f>
        <v>3761</v>
      </c>
      <c r="J64" s="31" t="s">
        <v>271</v>
      </c>
      <c r="K64" s="51">
        <f>ROUNDUP(E64*4*(1-'standard values'!$C$5),0)</f>
        <v>4797</v>
      </c>
      <c r="L64" s="38" t="s">
        <v>272</v>
      </c>
      <c r="M64" s="26" t="s">
        <v>16</v>
      </c>
      <c r="Q64" s="57"/>
    </row>
    <row r="65" spans="1:17" x14ac:dyDescent="0.45">
      <c r="A65" s="27" t="s">
        <v>719</v>
      </c>
      <c r="B65" s="47">
        <v>387</v>
      </c>
      <c r="C65" s="23" t="s">
        <v>721</v>
      </c>
      <c r="D65" s="26" t="s">
        <v>213</v>
      </c>
      <c r="E65" s="48">
        <f>B65*'standard values'!$C$2</f>
        <v>77.400000000000006</v>
      </c>
      <c r="F65" s="29" t="s">
        <v>723</v>
      </c>
      <c r="G65" s="49">
        <f>ROUNDUP(E65*2*(1-'standard values'!$C$3),0)</f>
        <v>148</v>
      </c>
      <c r="H65" s="30" t="s">
        <v>725</v>
      </c>
      <c r="I65" s="50">
        <f>ROUNDUP(E65*3*(1-'standard values'!$C$4),0)</f>
        <v>214</v>
      </c>
      <c r="J65" s="31" t="s">
        <v>728</v>
      </c>
      <c r="K65" s="51">
        <f>ROUNDUP(E65*4*(1-'standard values'!$C$5),0)</f>
        <v>273</v>
      </c>
      <c r="L65" s="38" t="s">
        <v>730</v>
      </c>
      <c r="M65" s="26" t="s">
        <v>16</v>
      </c>
      <c r="Q65" s="57"/>
    </row>
    <row r="66" spans="1:17" x14ac:dyDescent="0.45">
      <c r="A66" s="27" t="s">
        <v>720</v>
      </c>
      <c r="B66" s="47">
        <v>1545</v>
      </c>
      <c r="C66" s="23" t="s">
        <v>722</v>
      </c>
      <c r="D66" s="26" t="s">
        <v>213</v>
      </c>
      <c r="E66" s="48">
        <f>B66*'standard values'!$C$2</f>
        <v>309</v>
      </c>
      <c r="F66" s="29" t="s">
        <v>724</v>
      </c>
      <c r="G66" s="49">
        <f>ROUNDUP(E66*2*(1-'standard values'!$C$3),0)</f>
        <v>588</v>
      </c>
      <c r="H66" s="30" t="s">
        <v>726</v>
      </c>
      <c r="I66" s="50">
        <f>ROUNDUP(E66*3*(1-'standard values'!$C$4),0)</f>
        <v>853</v>
      </c>
      <c r="J66" s="31" t="s">
        <v>727</v>
      </c>
      <c r="K66" s="51">
        <f>ROUNDUP(E66*4*(1-'standard values'!$C$5),0)</f>
        <v>1088</v>
      </c>
      <c r="L66" s="38" t="s">
        <v>729</v>
      </c>
      <c r="M66" s="26" t="s">
        <v>16</v>
      </c>
      <c r="Q66" s="57"/>
    </row>
    <row r="67" spans="1:17" x14ac:dyDescent="0.45">
      <c r="A67" s="27" t="s">
        <v>733</v>
      </c>
      <c r="B67" s="47">
        <v>2704</v>
      </c>
      <c r="C67" s="23" t="s">
        <v>734</v>
      </c>
      <c r="D67" s="26" t="s">
        <v>213</v>
      </c>
      <c r="E67" s="48">
        <f>B67*'standard values'!$C$2</f>
        <v>540.80000000000007</v>
      </c>
      <c r="F67" s="29" t="s">
        <v>735</v>
      </c>
      <c r="G67" s="49">
        <f>ROUNDUP(E67*2*(1-'standard values'!$C$3),0)</f>
        <v>1028</v>
      </c>
      <c r="H67" s="30" t="s">
        <v>736</v>
      </c>
      <c r="I67" s="50">
        <f>ROUNDUP(E67*3*(1-'standard values'!$C$4),0)</f>
        <v>1493</v>
      </c>
      <c r="J67" s="31" t="s">
        <v>737</v>
      </c>
      <c r="K67" s="51">
        <f>ROUNDUP(E67*4*(1-'standard values'!$C$5),0)</f>
        <v>1904</v>
      </c>
      <c r="L67" s="38" t="s">
        <v>738</v>
      </c>
      <c r="M67" s="26" t="s">
        <v>16</v>
      </c>
      <c r="Q67" s="57"/>
    </row>
    <row r="69" spans="1:17" x14ac:dyDescent="0.45">
      <c r="A69" s="28" t="s">
        <v>770</v>
      </c>
    </row>
    <row r="70" spans="1:17" x14ac:dyDescent="0.45">
      <c r="A70" s="28" t="s">
        <v>273</v>
      </c>
    </row>
    <row r="71" spans="1:17" x14ac:dyDescent="0.45">
      <c r="A71" s="28" t="s">
        <v>274</v>
      </c>
    </row>
  </sheetData>
  <sheetProtection algorithmName="SHA-512" hashValue="t+za9OUDZtCYo1lcSYvDphUM76pa8YTe2OYZPrciYzfBFOELerShLY/nGI4iyM/+w5AweKnAB3dW5JCLDeA6QA==" saltValue="k/WlPoIisgYkgFheoT+E3g==" spinCount="100000" sheet="1" objects="1" scenarios="1"/>
  <mergeCells count="40">
    <mergeCell ref="M35:M36"/>
    <mergeCell ref="B58:B59"/>
    <mergeCell ref="C58:C59"/>
    <mergeCell ref="D58:D59"/>
    <mergeCell ref="E58:F58"/>
    <mergeCell ref="G58:H58"/>
    <mergeCell ref="I58:J58"/>
    <mergeCell ref="M58:M59"/>
    <mergeCell ref="B35:B36"/>
    <mergeCell ref="C35:C36"/>
    <mergeCell ref="D35:D36"/>
    <mergeCell ref="E35:F35"/>
    <mergeCell ref="G35:H35"/>
    <mergeCell ref="I35:J35"/>
    <mergeCell ref="M8:M9"/>
    <mergeCell ref="D50:D51"/>
    <mergeCell ref="M50:M51"/>
    <mergeCell ref="B27:B28"/>
    <mergeCell ref="C27:C28"/>
    <mergeCell ref="D27:D28"/>
    <mergeCell ref="E27:F27"/>
    <mergeCell ref="G27:H27"/>
    <mergeCell ref="I27:J27"/>
    <mergeCell ref="M27:M28"/>
    <mergeCell ref="B50:B51"/>
    <mergeCell ref="C50:C51"/>
    <mergeCell ref="E50:F50"/>
    <mergeCell ref="G50:H50"/>
    <mergeCell ref="I50:J50"/>
    <mergeCell ref="D8:D9"/>
    <mergeCell ref="E8:F8"/>
    <mergeCell ref="G8:H8"/>
    <mergeCell ref="B8:B9"/>
    <mergeCell ref="C8:C9"/>
    <mergeCell ref="I8:J8"/>
    <mergeCell ref="K8:L8"/>
    <mergeCell ref="K27:L27"/>
    <mergeCell ref="K35:L35"/>
    <mergeCell ref="K50:L50"/>
    <mergeCell ref="K58:L58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  <headerFooter>
    <oddHeader>&amp;L&amp;"Bahnschrift Light,Regular"i-Vertix NMS Pricelist - Perpetual</oddHeader>
    <oddFooter>&amp;L&amp;"Bahnschrift Light,Light Bold"&amp;10PGUM S.r.l.&amp;"Bahnschrift Light,Regular"
Sede legale: Via Vecchia 18/C
39040 Ora
P.IVA e CF: IT02923310219&amp;C&amp;"+,Regular"&amp;10page &amp;P of &amp;N&amp;R&amp;"Bahnschrift Light,Regular"&amp;10www.i-vertix.com
info@i-vertix.com</oddFooter>
  </headerFooter>
  <rowBreaks count="1" manualBreakCount="1">
    <brk id="4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83AFC-D2C1-401F-9087-FCE449607AB2}">
  <sheetPr>
    <pageSetUpPr fitToPage="1"/>
  </sheetPr>
  <dimension ref="A3:L72"/>
  <sheetViews>
    <sheetView zoomScale="90" zoomScaleNormal="90" workbookViewId="0">
      <pane ySplit="7" topLeftCell="A8" activePane="bottomLeft" state="frozen"/>
      <selection pane="bottomLeft" activeCell="B52" sqref="B52"/>
    </sheetView>
  </sheetViews>
  <sheetFormatPr defaultColWidth="8.85546875" defaultRowHeight="19.5" x14ac:dyDescent="0.45"/>
  <cols>
    <col min="1" max="1" width="70.42578125" style="6" bestFit="1" customWidth="1"/>
    <col min="2" max="2" width="15" style="8" customWidth="1"/>
    <col min="3" max="3" width="26.5703125" style="6" bestFit="1" customWidth="1"/>
    <col min="4" max="4" width="13.5703125" style="8" bestFit="1" customWidth="1"/>
    <col min="5" max="5" width="26.5703125" style="6" bestFit="1" customWidth="1"/>
    <col min="6" max="6" width="13.7109375" style="6" bestFit="1" customWidth="1"/>
    <col min="7" max="7" width="26.5703125" style="6" bestFit="1" customWidth="1"/>
    <col min="8" max="8" width="14.7109375" style="6" bestFit="1" customWidth="1"/>
    <col min="9" max="9" width="26.5703125" style="6" bestFit="1" customWidth="1"/>
    <col min="10" max="10" width="14.7109375" style="6" bestFit="1" customWidth="1"/>
    <col min="11" max="11" width="26.5703125" style="6" bestFit="1" customWidth="1"/>
    <col min="12" max="12" width="4.7109375" style="6" bestFit="1" customWidth="1"/>
    <col min="13" max="16384" width="8.85546875" style="6"/>
  </cols>
  <sheetData>
    <row r="3" spans="1:12" ht="30" x14ac:dyDescent="0.65">
      <c r="B3" s="11" t="s">
        <v>0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24.75" x14ac:dyDescent="0.55000000000000004">
      <c r="B4" s="13" t="str">
        <f>Perpetual!B4</f>
        <v>Pricelist January 2026</v>
      </c>
      <c r="C4" s="32"/>
      <c r="D4" s="12"/>
      <c r="E4" s="12"/>
      <c r="F4" s="12"/>
      <c r="G4" s="12"/>
      <c r="H4" s="12"/>
      <c r="I4" s="12"/>
      <c r="J4" s="12"/>
      <c r="K4" s="12"/>
      <c r="L4" s="12"/>
    </row>
    <row r="8" spans="1:12" ht="24.75" x14ac:dyDescent="0.55000000000000004">
      <c r="A8" s="19" t="s">
        <v>1</v>
      </c>
      <c r="B8" s="64" t="s">
        <v>275</v>
      </c>
      <c r="C8" s="64"/>
      <c r="D8" s="64" t="s">
        <v>276</v>
      </c>
      <c r="E8" s="64"/>
      <c r="F8" s="69" t="s">
        <v>277</v>
      </c>
      <c r="G8" s="69"/>
      <c r="H8" s="69" t="s">
        <v>278</v>
      </c>
      <c r="I8" s="69"/>
      <c r="J8" s="69" t="s">
        <v>279</v>
      </c>
      <c r="K8" s="69"/>
      <c r="L8" s="66" t="s">
        <v>4</v>
      </c>
    </row>
    <row r="9" spans="1:12" x14ac:dyDescent="0.45">
      <c r="A9" s="18" t="s">
        <v>753</v>
      </c>
      <c r="B9" s="24" t="s">
        <v>2</v>
      </c>
      <c r="C9" s="25" t="s">
        <v>3</v>
      </c>
      <c r="D9" s="24" t="s">
        <v>2</v>
      </c>
      <c r="E9" s="25" t="s">
        <v>3</v>
      </c>
      <c r="F9" s="24" t="s">
        <v>2</v>
      </c>
      <c r="G9" s="25" t="s">
        <v>3</v>
      </c>
      <c r="H9" s="24" t="s">
        <v>2</v>
      </c>
      <c r="I9" s="25" t="s">
        <v>3</v>
      </c>
      <c r="J9" s="24" t="s">
        <v>2</v>
      </c>
      <c r="K9" s="25" t="s">
        <v>3</v>
      </c>
      <c r="L9" s="66"/>
    </row>
    <row r="10" spans="1:12" x14ac:dyDescent="0.45">
      <c r="A10" s="27" t="str">
        <f>Perpetual!A10</f>
        <v>i-Vertix Monitoring 100 Hosts or 1.000 Services</v>
      </c>
      <c r="B10" s="48">
        <f>ROUNDUP((Perpetual!B10+2*Perpetual!E10)*(1+'standard values'!$C$6)/3,0)</f>
        <v>1776</v>
      </c>
      <c r="C10" s="29" t="s">
        <v>280</v>
      </c>
      <c r="D10" s="49">
        <f>ROUNDUP(B10*2*(1-'standard values'!$C$7),0)</f>
        <v>3446</v>
      </c>
      <c r="E10" s="30" t="s">
        <v>281</v>
      </c>
      <c r="F10" s="50">
        <f>ROUNDUP(B10*3*(1-'standard values'!$C$8),0)</f>
        <v>5062</v>
      </c>
      <c r="G10" s="31" t="s">
        <v>282</v>
      </c>
      <c r="H10" s="51">
        <f>ROUNDUP(B10*4*(1-'standard values'!$C$9),0)</f>
        <v>6536</v>
      </c>
      <c r="I10" s="38" t="s">
        <v>283</v>
      </c>
      <c r="J10" s="52">
        <f>ROUNDUP(B10*5*(1-'standard values'!$C$10),0)</f>
        <v>7815</v>
      </c>
      <c r="K10" s="37" t="s">
        <v>284</v>
      </c>
      <c r="L10" s="26" t="s">
        <v>11</v>
      </c>
    </row>
    <row r="11" spans="1:12" x14ac:dyDescent="0.45">
      <c r="A11" s="27" t="str">
        <f>Perpetual!A11</f>
        <v>i-Vertix Monitoring 250 Hosts or 2.500 Services</v>
      </c>
      <c r="B11" s="48">
        <f>ROUNDUP((Perpetual!B11+2*Perpetual!E11)*(1+'standard values'!$C$6)/3,0)</f>
        <v>3074</v>
      </c>
      <c r="C11" s="29" t="s">
        <v>285</v>
      </c>
      <c r="D11" s="49">
        <f>ROUNDUP(B11*2*(1-'standard values'!$C$7),0)</f>
        <v>5964</v>
      </c>
      <c r="E11" s="30" t="s">
        <v>286</v>
      </c>
      <c r="F11" s="50">
        <f>ROUNDUP(B11*3*(1-'standard values'!$C$8),0)</f>
        <v>8761</v>
      </c>
      <c r="G11" s="31" t="s">
        <v>287</v>
      </c>
      <c r="H11" s="51">
        <f>ROUNDUP(B11*4*(1-'standard values'!$C$9),0)</f>
        <v>11313</v>
      </c>
      <c r="I11" s="38" t="s">
        <v>288</v>
      </c>
      <c r="J11" s="52">
        <f>ROUNDUP(B11*5*(1-'standard values'!$C$10),0)</f>
        <v>13526</v>
      </c>
      <c r="K11" s="37" t="s">
        <v>289</v>
      </c>
      <c r="L11" s="26" t="s">
        <v>11</v>
      </c>
    </row>
    <row r="12" spans="1:12" x14ac:dyDescent="0.45">
      <c r="A12" s="27" t="str">
        <f>Perpetual!A12</f>
        <v>i-Vertix Monitoring 500 Hosts or 5.000 Services</v>
      </c>
      <c r="B12" s="48">
        <f>ROUNDUP((Perpetual!B12+2*Perpetual!E12)*(1+'standard values'!$C$6)/3,0)</f>
        <v>5617</v>
      </c>
      <c r="C12" s="29" t="s">
        <v>290</v>
      </c>
      <c r="D12" s="49">
        <f>ROUNDUP(B12*2*(1-'standard values'!$C$7),0)</f>
        <v>10897</v>
      </c>
      <c r="E12" s="30" t="s">
        <v>291</v>
      </c>
      <c r="F12" s="50">
        <f>ROUNDUP(B12*3*(1-'standard values'!$C$8),0)</f>
        <v>16009</v>
      </c>
      <c r="G12" s="31" t="s">
        <v>292</v>
      </c>
      <c r="H12" s="51">
        <f>ROUNDUP(B12*4*(1-'standard values'!$C$9),0)</f>
        <v>20671</v>
      </c>
      <c r="I12" s="38" t="s">
        <v>293</v>
      </c>
      <c r="J12" s="52">
        <f>ROUNDUP(B12*5*(1-'standard values'!$C$10),0)</f>
        <v>24715</v>
      </c>
      <c r="K12" s="37" t="s">
        <v>294</v>
      </c>
      <c r="L12" s="26" t="s">
        <v>11</v>
      </c>
    </row>
    <row r="13" spans="1:12" x14ac:dyDescent="0.45">
      <c r="A13" s="27" t="str">
        <f>Perpetual!A13</f>
        <v>i-Vertix Monitoring 750 Hosts or 7.500 Services</v>
      </c>
      <c r="B13" s="48">
        <f>ROUNDUP((Perpetual!B13+2*Perpetual!E13)*(1+'standard values'!$C$6)/3,0)</f>
        <v>7684</v>
      </c>
      <c r="C13" s="29" t="s">
        <v>295</v>
      </c>
      <c r="D13" s="49">
        <f>ROUNDUP(B13*2*(1-'standard values'!$C$7),0)</f>
        <v>14907</v>
      </c>
      <c r="E13" s="30" t="s">
        <v>296</v>
      </c>
      <c r="F13" s="50">
        <f>ROUNDUP(B13*3*(1-'standard values'!$C$8),0)</f>
        <v>21900</v>
      </c>
      <c r="G13" s="31" t="s">
        <v>297</v>
      </c>
      <c r="H13" s="51">
        <f>ROUNDUP(B13*4*(1-'standard values'!$C$9),0)</f>
        <v>28278</v>
      </c>
      <c r="I13" s="38" t="s">
        <v>298</v>
      </c>
      <c r="J13" s="52">
        <f>ROUNDUP(B13*5*(1-'standard values'!$C$10),0)</f>
        <v>33810</v>
      </c>
      <c r="K13" s="37" t="s">
        <v>299</v>
      </c>
      <c r="L13" s="26" t="s">
        <v>11</v>
      </c>
    </row>
    <row r="14" spans="1:12" x14ac:dyDescent="0.45">
      <c r="A14" s="27" t="str">
        <f>Perpetual!A14</f>
        <v>i-Vertix Monitoring 1.000 Hosts or 10.000 Services</v>
      </c>
      <c r="B14" s="48">
        <f>ROUNDUP((Perpetual!B14+2*Perpetual!E14)*(1+'standard values'!$C$6)/3,0)</f>
        <v>9539</v>
      </c>
      <c r="C14" s="29" t="s">
        <v>300</v>
      </c>
      <c r="D14" s="49">
        <f>ROUNDUP(B14*2*(1-'standard values'!$C$7),0)</f>
        <v>18506</v>
      </c>
      <c r="E14" s="30" t="s">
        <v>301</v>
      </c>
      <c r="F14" s="50">
        <f>ROUNDUP(B14*3*(1-'standard values'!$C$8),0)</f>
        <v>27187</v>
      </c>
      <c r="G14" s="31" t="s">
        <v>302</v>
      </c>
      <c r="H14" s="51">
        <f>ROUNDUP(B14*4*(1-'standard values'!$C$9),0)</f>
        <v>35104</v>
      </c>
      <c r="I14" s="38" t="s">
        <v>303</v>
      </c>
      <c r="J14" s="52">
        <f>ROUNDUP(B14*5*(1-'standard values'!$C$10),0)</f>
        <v>41972</v>
      </c>
      <c r="K14" s="37" t="s">
        <v>304</v>
      </c>
      <c r="L14" s="26" t="s">
        <v>11</v>
      </c>
    </row>
    <row r="15" spans="1:12" x14ac:dyDescent="0.45">
      <c r="A15" s="27" t="str">
        <f>Perpetual!A15</f>
        <v>i-Vertix Monitoring 1.500 Hosts or 15.000 Services</v>
      </c>
      <c r="B15" s="48">
        <f>ROUNDUP((Perpetual!B15+2*Perpetual!E15)*(1+'standard values'!$C$6)/3,0)</f>
        <v>12454</v>
      </c>
      <c r="C15" s="29" t="s">
        <v>305</v>
      </c>
      <c r="D15" s="49">
        <f>ROUNDUP(B15*2*(1-'standard values'!$C$7),0)</f>
        <v>24161</v>
      </c>
      <c r="E15" s="30" t="s">
        <v>306</v>
      </c>
      <c r="F15" s="50">
        <f>ROUNDUP(B15*3*(1-'standard values'!$C$8),0)</f>
        <v>35494</v>
      </c>
      <c r="G15" s="31" t="s">
        <v>307</v>
      </c>
      <c r="H15" s="51">
        <f>ROUNDUP(B15*4*(1-'standard values'!$C$9),0)</f>
        <v>45831</v>
      </c>
      <c r="I15" s="38" t="s">
        <v>308</v>
      </c>
      <c r="J15" s="52">
        <f>ROUNDUP(B15*5*(1-'standard values'!$C$10),0)</f>
        <v>54798</v>
      </c>
      <c r="K15" s="37" t="s">
        <v>309</v>
      </c>
      <c r="L15" s="26" t="s">
        <v>11</v>
      </c>
    </row>
    <row r="16" spans="1:12" x14ac:dyDescent="0.45">
      <c r="A16" s="27" t="str">
        <f>Perpetual!A16</f>
        <v>i-Vertix Monitoring 2.500 Hosts or 25.000 Services</v>
      </c>
      <c r="B16" s="48">
        <f>ROUNDUP((Perpetual!B16+2*Perpetual!E16)*(1+'standard values'!$C$6)/3,0)</f>
        <v>15103</v>
      </c>
      <c r="C16" s="29" t="s">
        <v>310</v>
      </c>
      <c r="D16" s="49">
        <f>ROUNDUP(B16*2*(1-'standard values'!$C$7),0)</f>
        <v>29300</v>
      </c>
      <c r="E16" s="30" t="s">
        <v>311</v>
      </c>
      <c r="F16" s="50">
        <f>ROUNDUP(B16*3*(1-'standard values'!$C$8),0)</f>
        <v>43044</v>
      </c>
      <c r="G16" s="31" t="s">
        <v>312</v>
      </c>
      <c r="H16" s="51">
        <f>ROUNDUP(B16*4*(1-'standard values'!$C$9),0)</f>
        <v>55580</v>
      </c>
      <c r="I16" s="38" t="s">
        <v>313</v>
      </c>
      <c r="J16" s="52">
        <f>ROUNDUP(B16*5*(1-'standard values'!$C$10),0)</f>
        <v>66454</v>
      </c>
      <c r="K16" s="37" t="s">
        <v>314</v>
      </c>
      <c r="L16" s="26" t="s">
        <v>11</v>
      </c>
    </row>
    <row r="17" spans="1:12" x14ac:dyDescent="0.45">
      <c r="A17" s="27" t="str">
        <f>Perpetual!A17</f>
        <v>i-Vertix Monitoring 3.500 Hosts or 35.000 Services</v>
      </c>
      <c r="B17" s="48">
        <f>ROUNDUP((Perpetual!B17+2*Perpetual!E17)*(1+'standard values'!$C$6)/3,0)</f>
        <v>19078</v>
      </c>
      <c r="C17" s="29" t="s">
        <v>315</v>
      </c>
      <c r="D17" s="49">
        <f>ROUNDUP(B17*2*(1-'standard values'!$C$7),0)</f>
        <v>37012</v>
      </c>
      <c r="E17" s="30" t="s">
        <v>312</v>
      </c>
      <c r="F17" s="50">
        <f>ROUNDUP(B17*3*(1-'standard values'!$C$8),0)</f>
        <v>54373</v>
      </c>
      <c r="G17" s="31" t="s">
        <v>316</v>
      </c>
      <c r="H17" s="51">
        <f>ROUNDUP(B17*4*(1-'standard values'!$C$9),0)</f>
        <v>70208</v>
      </c>
      <c r="I17" s="38" t="s">
        <v>317</v>
      </c>
      <c r="J17" s="52">
        <f>ROUNDUP(B17*5*(1-'standard values'!$C$10),0)</f>
        <v>83944</v>
      </c>
      <c r="K17" s="37" t="s">
        <v>318</v>
      </c>
      <c r="L17" s="26" t="s">
        <v>11</v>
      </c>
    </row>
    <row r="18" spans="1:12" x14ac:dyDescent="0.45">
      <c r="A18" s="27" t="str">
        <f>Perpetual!A18</f>
        <v>i-Vertix Monitoring 5.000 Hosts or 50.000 Services</v>
      </c>
      <c r="B18" s="48">
        <f>ROUNDUP((Perpetual!B18+2*Perpetual!E18)*(1+'standard values'!$C$6)/3,0)</f>
        <v>22920</v>
      </c>
      <c r="C18" s="29" t="s">
        <v>319</v>
      </c>
      <c r="D18" s="49">
        <f>ROUNDUP(B18*2*(1-'standard values'!$C$7),0)</f>
        <v>44465</v>
      </c>
      <c r="E18" s="30" t="s">
        <v>320</v>
      </c>
      <c r="F18" s="50">
        <f>ROUNDUP(B18*3*(1-'standard values'!$C$8),0)</f>
        <v>65322</v>
      </c>
      <c r="G18" s="31" t="s">
        <v>321</v>
      </c>
      <c r="H18" s="51">
        <f>ROUNDUP(B18*4*(1-'standard values'!$C$9),0)</f>
        <v>84346</v>
      </c>
      <c r="I18" s="38" t="s">
        <v>322</v>
      </c>
      <c r="J18" s="52">
        <f>ROUNDUP(B18*5*(1-'standard values'!$C$10),0)</f>
        <v>100848</v>
      </c>
      <c r="K18" s="37" t="s">
        <v>323</v>
      </c>
      <c r="L18" s="26" t="s">
        <v>11</v>
      </c>
    </row>
    <row r="19" spans="1:12" x14ac:dyDescent="0.45">
      <c r="A19" s="27" t="str">
        <f>Perpetual!A19</f>
        <v>i-Vertix Monitoring 7.500 Hosts or 75.000 Services</v>
      </c>
      <c r="B19" s="48">
        <f>ROUNDUP((Perpetual!B19+2*Perpetual!E19)*(1+'standard values'!$C$6)/3,0)</f>
        <v>28882</v>
      </c>
      <c r="C19" s="29" t="s">
        <v>324</v>
      </c>
      <c r="D19" s="49">
        <f>ROUNDUP(B19*2*(1-'standard values'!$C$7),0)</f>
        <v>56032</v>
      </c>
      <c r="E19" s="30" t="s">
        <v>325</v>
      </c>
      <c r="F19" s="50">
        <f>ROUNDUP(B19*3*(1-'standard values'!$C$8),0)</f>
        <v>82314</v>
      </c>
      <c r="G19" s="31" t="s">
        <v>326</v>
      </c>
      <c r="H19" s="51">
        <f>ROUNDUP(B19*4*(1-'standard values'!$C$9),0)</f>
        <v>106286</v>
      </c>
      <c r="I19" s="38" t="s">
        <v>327</v>
      </c>
      <c r="J19" s="52">
        <f>ROUNDUP(B19*5*(1-'standard values'!$C$10),0)</f>
        <v>127081</v>
      </c>
      <c r="K19" s="37" t="s">
        <v>328</v>
      </c>
      <c r="L19" s="26" t="s">
        <v>11</v>
      </c>
    </row>
    <row r="20" spans="1:12" ht="19.5" customHeight="1" x14ac:dyDescent="0.45">
      <c r="A20" s="27" t="str">
        <f>Perpetual!A20</f>
        <v>i-Vertix Monitoring 10.000 Hosts or 100.000 Services</v>
      </c>
      <c r="B20" s="48">
        <f>ROUNDUP((Perpetual!B20+2*Perpetual!E20)*(1+'standard values'!$C$6)/3,0)</f>
        <v>32591</v>
      </c>
      <c r="C20" s="29" t="s">
        <v>329</v>
      </c>
      <c r="D20" s="49">
        <f>ROUNDUP(B20*2*(1-'standard values'!$C$7),0)</f>
        <v>63227</v>
      </c>
      <c r="E20" s="30" t="s">
        <v>330</v>
      </c>
      <c r="F20" s="50">
        <f>ROUNDUP(B20*3*(1-'standard values'!$C$8),0)</f>
        <v>92885</v>
      </c>
      <c r="G20" s="31" t="s">
        <v>331</v>
      </c>
      <c r="H20" s="51">
        <f>ROUNDUP(B20*4*(1-'standard values'!$C$9),0)</f>
        <v>119935</v>
      </c>
      <c r="I20" s="38" t="s">
        <v>332</v>
      </c>
      <c r="J20" s="52">
        <f>ROUNDUP(B20*5*(1-'standard values'!$C$10),0)</f>
        <v>143401</v>
      </c>
      <c r="K20" s="37" t="s">
        <v>333</v>
      </c>
      <c r="L20" s="26" t="s">
        <v>11</v>
      </c>
    </row>
    <row r="21" spans="1:12" ht="19.5" customHeight="1" x14ac:dyDescent="0.45">
      <c r="A21" s="27" t="str">
        <f>Perpetual!A21</f>
        <v>i-Vertix Monitoring additional 5.000 Hosts or 50.000 Services</v>
      </c>
      <c r="B21" s="48">
        <f>ROUNDUP((Perpetual!B21+2*Perpetual!E21)*(1+'standard values'!$C$6)/3,0)</f>
        <v>7949</v>
      </c>
      <c r="C21" s="29" t="s">
        <v>334</v>
      </c>
      <c r="D21" s="49">
        <f>ROUNDUP(B21*2*(1-'standard values'!$C$7),0)</f>
        <v>15422</v>
      </c>
      <c r="E21" s="30" t="s">
        <v>335</v>
      </c>
      <c r="F21" s="50">
        <f>ROUNDUP(B21*3*(1-'standard values'!$C$8),0)</f>
        <v>22655</v>
      </c>
      <c r="G21" s="31" t="s">
        <v>336</v>
      </c>
      <c r="H21" s="51">
        <f>ROUNDUP(B21*4*(1-'standard values'!$C$9),0)</f>
        <v>29253</v>
      </c>
      <c r="I21" s="38" t="s">
        <v>337</v>
      </c>
      <c r="J21" s="52">
        <f>ROUNDUP(B21*5*(1-'standard values'!$C$10),0)</f>
        <v>34976</v>
      </c>
      <c r="K21" s="37" t="s">
        <v>338</v>
      </c>
      <c r="L21" s="26" t="s">
        <v>11</v>
      </c>
    </row>
    <row r="22" spans="1:12" x14ac:dyDescent="0.45">
      <c r="A22" s="27" t="str">
        <f>Perpetual!A22</f>
        <v>i-Vertix Monitoring Poller (Virtual Appliance)</v>
      </c>
      <c r="B22" s="48">
        <f>ROUNDUP((Perpetual!B22+2*Perpetual!E22)*(1+'standard values'!$C$6)/3,0)</f>
        <v>419</v>
      </c>
      <c r="C22" s="29" t="s">
        <v>339</v>
      </c>
      <c r="D22" s="49">
        <f>ROUNDUP(B22*2*(1-'standard values'!$C$7),0)</f>
        <v>813</v>
      </c>
      <c r="E22" s="30" t="s">
        <v>340</v>
      </c>
      <c r="F22" s="50">
        <f>ROUNDUP(B22*3*(1-'standard values'!$C$8),0)</f>
        <v>1195</v>
      </c>
      <c r="G22" s="31" t="s">
        <v>341</v>
      </c>
      <c r="H22" s="51">
        <f>ROUNDUP(B22*4*(1-'standard values'!$C$9),0)</f>
        <v>1542</v>
      </c>
      <c r="I22" s="38" t="s">
        <v>342</v>
      </c>
      <c r="J22" s="52">
        <f>ROUNDUP(B22*5*(1-'standard values'!$C$10),0)</f>
        <v>1844</v>
      </c>
      <c r="K22" s="37" t="s">
        <v>343</v>
      </c>
      <c r="L22" s="26" t="s">
        <v>11</v>
      </c>
    </row>
    <row r="23" spans="1:12" x14ac:dyDescent="0.45">
      <c r="A23" s="27" t="str">
        <f>Perpetual!A23</f>
        <v>i-Vertix Monitoring only Hardware Appliance NanoE2 ***</v>
      </c>
      <c r="B23" s="48">
        <f>ROUNDUP((Perpetual!B23+2*Perpetual!E23)*(1+'standard values'!$C$6)/3,0)</f>
        <v>685</v>
      </c>
      <c r="C23" s="29" t="s">
        <v>344</v>
      </c>
      <c r="D23" s="49">
        <f>ROUNDUP(B23*2*(1-'standard values'!$C$7),0)</f>
        <v>1329</v>
      </c>
      <c r="E23" s="30" t="s">
        <v>345</v>
      </c>
      <c r="F23" s="50">
        <f>ROUNDUP(B23*3*(1-'standard values'!$C$8),0)</f>
        <v>1953</v>
      </c>
      <c r="G23" s="31" t="s">
        <v>346</v>
      </c>
      <c r="H23" s="51">
        <f>ROUNDUP(B23*4*(1-'standard values'!$C$9),0)</f>
        <v>2521</v>
      </c>
      <c r="I23" s="38" t="s">
        <v>347</v>
      </c>
      <c r="J23" s="52">
        <f>ROUNDUP(B23*5*(1-'standard values'!$C$10),0)</f>
        <v>3014</v>
      </c>
      <c r="K23" s="37" t="s">
        <v>348</v>
      </c>
      <c r="L23" s="26" t="s">
        <v>11</v>
      </c>
    </row>
    <row r="24" spans="1:12" x14ac:dyDescent="0.45">
      <c r="A24" s="27" t="str">
        <f>Perpetual!A24</f>
        <v>i-Vertix Monitoring only Hardware Appliance Pro S3 ***</v>
      </c>
      <c r="B24" s="48">
        <f>ROUNDUP((Perpetual!B24+2*Perpetual!E24)*(1+'standard values'!$C$6)/3,0)</f>
        <v>1321</v>
      </c>
      <c r="C24" s="29" t="s">
        <v>349</v>
      </c>
      <c r="D24" s="49">
        <f>ROUNDUP(B24*2*(1-'standard values'!$C$7),0)</f>
        <v>2563</v>
      </c>
      <c r="E24" s="30" t="s">
        <v>350</v>
      </c>
      <c r="F24" s="50">
        <f>ROUNDUP(B24*3*(1-'standard values'!$C$8),0)</f>
        <v>3765</v>
      </c>
      <c r="G24" s="31" t="s">
        <v>351</v>
      </c>
      <c r="H24" s="51">
        <f>ROUNDUP(B24*4*(1-'standard values'!$C$9),0)</f>
        <v>4862</v>
      </c>
      <c r="I24" s="38" t="s">
        <v>352</v>
      </c>
      <c r="J24" s="52">
        <f>ROUNDUP(B24*5*(1-'standard values'!$C$10),0)</f>
        <v>5813</v>
      </c>
      <c r="K24" s="37" t="s">
        <v>353</v>
      </c>
      <c r="L24" s="26" t="s">
        <v>11</v>
      </c>
    </row>
    <row r="25" spans="1:12" x14ac:dyDescent="0.45">
      <c r="A25" s="27" t="str">
        <f>Perpetual!A25</f>
        <v>i-Vertix Monitoring only Hardware Appliance Pro L * ***</v>
      </c>
      <c r="B25" s="48">
        <f>ROUNDUP((Perpetual!B25+2*Perpetual!E25)*(1+'standard values'!$C$6)/3,0)</f>
        <v>1948</v>
      </c>
      <c r="C25" s="29" t="s">
        <v>354</v>
      </c>
      <c r="D25" s="49">
        <f>ROUNDUP(B25*2*(1-'standard values'!$C$7),0)</f>
        <v>3780</v>
      </c>
      <c r="E25" s="30" t="s">
        <v>355</v>
      </c>
      <c r="F25" s="50">
        <f>ROUNDUP(B25*3*(1-'standard values'!$C$8),0)</f>
        <v>5552</v>
      </c>
      <c r="G25" s="31" t="s">
        <v>356</v>
      </c>
      <c r="H25" s="51">
        <f>ROUNDUP(B25*4*(1-'standard values'!$C$9),0)</f>
        <v>7169</v>
      </c>
      <c r="I25" s="38" t="s">
        <v>357</v>
      </c>
      <c r="J25" s="52">
        <f>ROUNDUP(B25*5*(1-'standard values'!$C$10),0)</f>
        <v>8572</v>
      </c>
      <c r="K25" s="37" t="s">
        <v>358</v>
      </c>
      <c r="L25" s="26" t="s">
        <v>11</v>
      </c>
    </row>
    <row r="27" spans="1:12" ht="24.75" x14ac:dyDescent="0.55000000000000004">
      <c r="A27" s="19" t="str">
        <f>Perpetual!A27</f>
        <v>i-Vertix Network Configuration Backup**</v>
      </c>
      <c r="B27" s="64" t="str">
        <f>$B$8</f>
        <v>1 Year Subscription</v>
      </c>
      <c r="C27" s="64"/>
      <c r="D27" s="64" t="str">
        <f>$D$8</f>
        <v>2 Year Subscription</v>
      </c>
      <c r="E27" s="64"/>
      <c r="F27" s="70" t="str">
        <f>$F$8</f>
        <v>3 Year Subscription</v>
      </c>
      <c r="G27" s="64"/>
      <c r="H27" s="69" t="s">
        <v>278</v>
      </c>
      <c r="I27" s="69"/>
      <c r="J27" s="69" t="s">
        <v>279</v>
      </c>
      <c r="K27" s="69"/>
      <c r="L27" s="66" t="s">
        <v>4</v>
      </c>
    </row>
    <row r="28" spans="1:12" x14ac:dyDescent="0.45">
      <c r="A28" s="18" t="str">
        <f>A9</f>
        <v>Annual subscription - OPEX</v>
      </c>
      <c r="B28" s="24" t="s">
        <v>2</v>
      </c>
      <c r="C28" s="25" t="s">
        <v>3</v>
      </c>
      <c r="D28" s="24" t="s">
        <v>2</v>
      </c>
      <c r="E28" s="25" t="s">
        <v>3</v>
      </c>
      <c r="F28" s="24" t="s">
        <v>2</v>
      </c>
      <c r="G28" s="25" t="s">
        <v>3</v>
      </c>
      <c r="H28" s="24" t="s">
        <v>2</v>
      </c>
      <c r="I28" s="25" t="s">
        <v>3</v>
      </c>
      <c r="J28" s="24" t="s">
        <v>2</v>
      </c>
      <c r="K28" s="25" t="s">
        <v>3</v>
      </c>
      <c r="L28" s="66"/>
    </row>
    <row r="29" spans="1:12" x14ac:dyDescent="0.45">
      <c r="A29" s="27" t="str">
        <f>Perpetual!A29</f>
        <v>i-Vertix Automatic Network Config Backup S (100 Device)</v>
      </c>
      <c r="B29" s="48">
        <f>ROUNDUP((Perpetual!B29+2*Perpetual!E29)*(1+'standard values'!$C$6)/3,0)</f>
        <v>959</v>
      </c>
      <c r="C29" s="29" t="s">
        <v>359</v>
      </c>
      <c r="D29" s="49">
        <f>ROUNDUP(B29*2*(1-'standard values'!$C$7),0)</f>
        <v>1861</v>
      </c>
      <c r="E29" s="30" t="s">
        <v>360</v>
      </c>
      <c r="F29" s="50">
        <f>ROUNDUP(B29*3*(1-'standard values'!$C$8),0)</f>
        <v>2734</v>
      </c>
      <c r="G29" s="31" t="s">
        <v>361</v>
      </c>
      <c r="H29" s="51">
        <f>ROUNDUP(B29*4*(1-'standard values'!$C$9),0)</f>
        <v>3530</v>
      </c>
      <c r="I29" s="38" t="s">
        <v>362</v>
      </c>
      <c r="J29" s="52">
        <f>ROUNDUP(B29*5*(1-'standard values'!$C$10),0)</f>
        <v>4220</v>
      </c>
      <c r="K29" s="37" t="s">
        <v>363</v>
      </c>
      <c r="L29" s="26" t="s">
        <v>11</v>
      </c>
    </row>
    <row r="30" spans="1:12" x14ac:dyDescent="0.45">
      <c r="A30" s="27" t="str">
        <f>Perpetual!A30</f>
        <v>i-Vertix Automatic Network Config Backup M1 (250 Device)</v>
      </c>
      <c r="B30" s="48">
        <f>ROUNDUP((Perpetual!B30+2*Perpetual!E30)*(1+'standard values'!$C$6)/3,0)</f>
        <v>1464</v>
      </c>
      <c r="C30" s="29" t="s">
        <v>364</v>
      </c>
      <c r="D30" s="49">
        <f>ROUNDUP(B30*2*(1-'standard values'!$C$7),0)</f>
        <v>2841</v>
      </c>
      <c r="E30" s="30" t="s">
        <v>365</v>
      </c>
      <c r="F30" s="50">
        <f>ROUNDUP(B30*3*(1-'standard values'!$C$8),0)</f>
        <v>4173</v>
      </c>
      <c r="G30" s="31" t="s">
        <v>366</v>
      </c>
      <c r="H30" s="51">
        <f>ROUNDUP(B30*4*(1-'standard values'!$C$9),0)</f>
        <v>5388</v>
      </c>
      <c r="I30" s="38" t="s">
        <v>367</v>
      </c>
      <c r="J30" s="52">
        <f>ROUNDUP(B30*5*(1-'standard values'!$C$10),0)</f>
        <v>6442</v>
      </c>
      <c r="K30" s="37" t="s">
        <v>368</v>
      </c>
      <c r="L30" s="26" t="s">
        <v>11</v>
      </c>
    </row>
    <row r="31" spans="1:12" x14ac:dyDescent="0.45">
      <c r="A31" s="27" t="str">
        <f>Perpetual!A31</f>
        <v>i-Vertix Automatic Network Config Backup M2 (500 Device)</v>
      </c>
      <c r="B31" s="48">
        <f>ROUNDUP((Perpetual!B31+2*Perpetual!E31)*(1+'standard values'!$C$6)/3,0)</f>
        <v>2120</v>
      </c>
      <c r="C31" s="29" t="s">
        <v>369</v>
      </c>
      <c r="D31" s="49">
        <f>ROUNDUP(B31*2*(1-'standard values'!$C$7),0)</f>
        <v>4113</v>
      </c>
      <c r="E31" s="30" t="s">
        <v>370</v>
      </c>
      <c r="F31" s="50">
        <f>ROUNDUP(B31*3*(1-'standard values'!$C$8),0)</f>
        <v>6042</v>
      </c>
      <c r="G31" s="31" t="s">
        <v>371</v>
      </c>
      <c r="H31" s="51">
        <f>ROUNDUP(B31*4*(1-'standard values'!$C$9),0)</f>
        <v>7802</v>
      </c>
      <c r="I31" s="38" t="s">
        <v>372</v>
      </c>
      <c r="J31" s="52">
        <f>ROUNDUP(B31*5*(1-'standard values'!$C$10),0)</f>
        <v>9328</v>
      </c>
      <c r="K31" s="37" t="s">
        <v>373</v>
      </c>
      <c r="L31" s="26" t="s">
        <v>11</v>
      </c>
    </row>
    <row r="32" spans="1:12" x14ac:dyDescent="0.45">
      <c r="A32" s="27" t="str">
        <f>Perpetual!A32</f>
        <v>i-Vertix Automatic Network Config Backup L (1000 Device)</v>
      </c>
      <c r="B32" s="48">
        <f>ROUNDUP((Perpetual!B32+2*Perpetual!E32)*(1+'standard values'!$C$6)/3,0)</f>
        <v>3028</v>
      </c>
      <c r="C32" s="29" t="s">
        <v>374</v>
      </c>
      <c r="D32" s="49">
        <f>ROUNDUP(B32*2*(1-'standard values'!$C$7),0)</f>
        <v>5875</v>
      </c>
      <c r="E32" s="30" t="s">
        <v>375</v>
      </c>
      <c r="F32" s="50">
        <f>ROUNDUP(B32*3*(1-'standard values'!$C$8),0)</f>
        <v>8630</v>
      </c>
      <c r="G32" s="31" t="s">
        <v>376</v>
      </c>
      <c r="H32" s="51">
        <f>ROUNDUP(B32*4*(1-'standard values'!$C$9),0)</f>
        <v>11144</v>
      </c>
      <c r="I32" s="38" t="s">
        <v>377</v>
      </c>
      <c r="J32" s="52">
        <f>ROUNDUP(B32*5*(1-'standard values'!$C$10),0)</f>
        <v>13324</v>
      </c>
      <c r="K32" s="37" t="s">
        <v>378</v>
      </c>
      <c r="L32" s="26" t="s">
        <v>11</v>
      </c>
    </row>
    <row r="33" spans="1:12" x14ac:dyDescent="0.45">
      <c r="A33" s="27" t="str">
        <f>Perpetual!A33</f>
        <v>i-Vertix Automatic Network Config Backup additional 500 Devices</v>
      </c>
      <c r="B33" s="48">
        <f>ROUNDUP((Perpetual!B33+2*Perpetual!E33)*(1+'standard values'!$C$6)/3,0)</f>
        <v>1009</v>
      </c>
      <c r="C33" s="29" t="s">
        <v>379</v>
      </c>
      <c r="D33" s="49">
        <f>ROUNDUP(B33*2*(1-'standard values'!$C$7),0)</f>
        <v>1958</v>
      </c>
      <c r="E33" s="30" t="s">
        <v>380</v>
      </c>
      <c r="F33" s="50">
        <f>ROUNDUP(B33*3*(1-'standard values'!$C$8),0)</f>
        <v>2876</v>
      </c>
      <c r="G33" s="31" t="s">
        <v>381</v>
      </c>
      <c r="H33" s="51">
        <f>ROUNDUP(B33*4*(1-'standard values'!$C$9),0)</f>
        <v>3714</v>
      </c>
      <c r="I33" s="38" t="s">
        <v>382</v>
      </c>
      <c r="J33" s="52">
        <f>ROUNDUP(B33*5*(1-'standard values'!$C$10),0)</f>
        <v>4440</v>
      </c>
      <c r="K33" s="37" t="s">
        <v>383</v>
      </c>
      <c r="L33" s="26" t="s">
        <v>11</v>
      </c>
    </row>
    <row r="35" spans="1:12" ht="24.75" x14ac:dyDescent="0.55000000000000004">
      <c r="A35" s="19" t="str">
        <f>Perpetual!A35</f>
        <v>i-Vertix Monitoring Business Intelligence**</v>
      </c>
      <c r="B35" s="64" t="str">
        <f>$B$8</f>
        <v>1 Year Subscription</v>
      </c>
      <c r="C35" s="64"/>
      <c r="D35" s="64" t="str">
        <f>$D$8</f>
        <v>2 Year Subscription</v>
      </c>
      <c r="E35" s="64"/>
      <c r="F35" s="70" t="str">
        <f>$F$8</f>
        <v>3 Year Subscription</v>
      </c>
      <c r="G35" s="64"/>
      <c r="H35" s="69" t="s">
        <v>278</v>
      </c>
      <c r="I35" s="69"/>
      <c r="J35" s="69" t="s">
        <v>279</v>
      </c>
      <c r="K35" s="69"/>
      <c r="L35" s="66" t="s">
        <v>4</v>
      </c>
    </row>
    <row r="36" spans="1:12" x14ac:dyDescent="0.45">
      <c r="A36" s="18" t="str">
        <f>A9</f>
        <v>Annual subscription - OPEX</v>
      </c>
      <c r="B36" s="24" t="s">
        <v>2</v>
      </c>
      <c r="C36" s="25" t="s">
        <v>3</v>
      </c>
      <c r="D36" s="24" t="s">
        <v>2</v>
      </c>
      <c r="E36" s="25" t="s">
        <v>3</v>
      </c>
      <c r="F36" s="24" t="s">
        <v>2</v>
      </c>
      <c r="G36" s="25" t="s">
        <v>3</v>
      </c>
      <c r="H36" s="24" t="s">
        <v>2</v>
      </c>
      <c r="I36" s="25" t="s">
        <v>3</v>
      </c>
      <c r="J36" s="24" t="s">
        <v>2</v>
      </c>
      <c r="K36" s="25" t="s">
        <v>3</v>
      </c>
      <c r="L36" s="66"/>
    </row>
    <row r="37" spans="1:12" x14ac:dyDescent="0.45">
      <c r="A37" s="27" t="str">
        <f>Perpetual!A37</f>
        <v>i-Vertix Mon BI 100 Hosts or 1.000 Services</v>
      </c>
      <c r="B37" s="48">
        <f>ROUNDUP((Perpetual!B37+2*Perpetual!E37)*(1+'standard values'!$C$6)/3,0)</f>
        <v>367</v>
      </c>
      <c r="C37" s="29" t="s">
        <v>384</v>
      </c>
      <c r="D37" s="49">
        <f>ROUNDUP(B37*2*(1-'standard values'!$C$7),0)</f>
        <v>712</v>
      </c>
      <c r="E37" s="30" t="s">
        <v>385</v>
      </c>
      <c r="F37" s="50">
        <f>ROUNDUP(B37*3*(1-'standard values'!$C$8),0)</f>
        <v>1046</v>
      </c>
      <c r="G37" s="31" t="s">
        <v>386</v>
      </c>
      <c r="H37" s="51">
        <f>ROUNDUP(B37*4*(1-'standard values'!$C$9),0)</f>
        <v>1351</v>
      </c>
      <c r="I37" s="38" t="s">
        <v>387</v>
      </c>
      <c r="J37" s="52">
        <f>ROUNDUP(B37*5*(1-'standard values'!$C$10),0)</f>
        <v>1615</v>
      </c>
      <c r="K37" s="37" t="s">
        <v>388</v>
      </c>
      <c r="L37" s="26" t="s">
        <v>11</v>
      </c>
    </row>
    <row r="38" spans="1:12" x14ac:dyDescent="0.45">
      <c r="A38" s="27" t="str">
        <f>Perpetual!A38</f>
        <v>i-Vertix Mon BI 250 Hosts or 2.500 Services</v>
      </c>
      <c r="B38" s="48">
        <f>ROUNDUP((Perpetual!B38+2*Perpetual!E38)*(1+'standard values'!$C$6)/3,0)</f>
        <v>634</v>
      </c>
      <c r="C38" s="29" t="s">
        <v>389</v>
      </c>
      <c r="D38" s="49">
        <f>ROUNDUP(B38*2*(1-'standard values'!$C$7),0)</f>
        <v>1230</v>
      </c>
      <c r="E38" s="30" t="s">
        <v>390</v>
      </c>
      <c r="F38" s="50">
        <f>ROUNDUP(B38*3*(1-'standard values'!$C$8),0)</f>
        <v>1807</v>
      </c>
      <c r="G38" s="31" t="s">
        <v>391</v>
      </c>
      <c r="H38" s="51">
        <f>ROUNDUP(B38*4*(1-'standard values'!$C$9),0)</f>
        <v>2334</v>
      </c>
      <c r="I38" s="38" t="s">
        <v>392</v>
      </c>
      <c r="J38" s="52">
        <f>ROUNDUP(B38*5*(1-'standard values'!$C$10),0)</f>
        <v>2790</v>
      </c>
      <c r="K38" s="37" t="s">
        <v>393</v>
      </c>
      <c r="L38" s="26" t="s">
        <v>11</v>
      </c>
    </row>
    <row r="39" spans="1:12" x14ac:dyDescent="0.45">
      <c r="A39" s="27" t="str">
        <f>Perpetual!A39</f>
        <v>i-Vertix Mon BI 500 Hosts or 5.000 Services</v>
      </c>
      <c r="B39" s="48">
        <f>ROUNDUP((Perpetual!B39+2*Perpetual!E39)*(1+'standard values'!$C$6)/3,0)</f>
        <v>1158</v>
      </c>
      <c r="C39" s="29" t="s">
        <v>394</v>
      </c>
      <c r="D39" s="49">
        <f>ROUNDUP(B39*2*(1-'standard values'!$C$7),0)</f>
        <v>2247</v>
      </c>
      <c r="E39" s="30" t="s">
        <v>395</v>
      </c>
      <c r="F39" s="50">
        <f>ROUNDUP(B39*3*(1-'standard values'!$C$8),0)</f>
        <v>3301</v>
      </c>
      <c r="G39" s="31" t="s">
        <v>396</v>
      </c>
      <c r="H39" s="51">
        <f>ROUNDUP(B39*4*(1-'standard values'!$C$9),0)</f>
        <v>4262</v>
      </c>
      <c r="I39" s="38" t="s">
        <v>397</v>
      </c>
      <c r="J39" s="52">
        <f>ROUNDUP(B39*5*(1-'standard values'!$C$10),0)</f>
        <v>5096</v>
      </c>
      <c r="K39" s="37" t="s">
        <v>398</v>
      </c>
      <c r="L39" s="26" t="s">
        <v>11</v>
      </c>
    </row>
    <row r="40" spans="1:12" x14ac:dyDescent="0.45">
      <c r="A40" s="27" t="str">
        <f>Perpetual!A40</f>
        <v>i-Vertix Mon BI 750 Hosts or 7.500 Services</v>
      </c>
      <c r="B40" s="48">
        <f>ROUNDUP((Perpetual!B40+2*Perpetual!E40)*(1+'standard values'!$C$6)/3,0)</f>
        <v>1584</v>
      </c>
      <c r="C40" s="29" t="s">
        <v>399</v>
      </c>
      <c r="D40" s="49">
        <f>ROUNDUP(B40*2*(1-'standard values'!$C$7),0)</f>
        <v>3073</v>
      </c>
      <c r="E40" s="30" t="s">
        <v>400</v>
      </c>
      <c r="F40" s="50">
        <f>ROUNDUP(B40*3*(1-'standard values'!$C$8),0)</f>
        <v>4515</v>
      </c>
      <c r="G40" s="31" t="s">
        <v>401</v>
      </c>
      <c r="H40" s="51">
        <f>ROUNDUP(B40*4*(1-'standard values'!$C$9),0)</f>
        <v>5830</v>
      </c>
      <c r="I40" s="38" t="s">
        <v>402</v>
      </c>
      <c r="J40" s="52">
        <f>ROUNDUP(B40*5*(1-'standard values'!$C$10),0)</f>
        <v>6970</v>
      </c>
      <c r="K40" s="37" t="s">
        <v>403</v>
      </c>
      <c r="L40" s="26" t="s">
        <v>11</v>
      </c>
    </row>
    <row r="41" spans="1:12" x14ac:dyDescent="0.45">
      <c r="A41" s="27" t="str">
        <f>Perpetual!A41</f>
        <v>i-Vertix Mon BI 1.000 Hosts or 10.000 Services</v>
      </c>
      <c r="B41" s="48">
        <f>ROUNDUP((Perpetual!B41+2*Perpetual!E41)*(1+'standard values'!$C$6)/3,0)</f>
        <v>1966</v>
      </c>
      <c r="C41" s="29" t="s">
        <v>404</v>
      </c>
      <c r="D41" s="49">
        <f>ROUNDUP(B41*2*(1-'standard values'!$C$7),0)</f>
        <v>3815</v>
      </c>
      <c r="E41" s="30" t="s">
        <v>405</v>
      </c>
      <c r="F41" s="50">
        <f>ROUNDUP(B41*3*(1-'standard values'!$C$8),0)</f>
        <v>5604</v>
      </c>
      <c r="G41" s="31" t="s">
        <v>406</v>
      </c>
      <c r="H41" s="51">
        <f>ROUNDUP(B41*4*(1-'standard values'!$C$9),0)</f>
        <v>7235</v>
      </c>
      <c r="I41" s="38" t="s">
        <v>407</v>
      </c>
      <c r="J41" s="52">
        <f>ROUNDUP(B41*5*(1-'standard values'!$C$10),0)</f>
        <v>8651</v>
      </c>
      <c r="K41" s="37" t="s">
        <v>408</v>
      </c>
      <c r="L41" s="26" t="s">
        <v>11</v>
      </c>
    </row>
    <row r="42" spans="1:12" x14ac:dyDescent="0.45">
      <c r="A42" s="27" t="str">
        <f>Perpetual!A42</f>
        <v>i-Vertix Mon BI 1.500 Hosts or 15.000 Services</v>
      </c>
      <c r="B42" s="48">
        <f>ROUNDUP((Perpetual!B42+2*Perpetual!E42)*(1+'standard values'!$C$6)/3,0)</f>
        <v>2566</v>
      </c>
      <c r="C42" s="29" t="s">
        <v>409</v>
      </c>
      <c r="D42" s="49">
        <f>ROUNDUP(B42*2*(1-'standard values'!$C$7),0)</f>
        <v>4979</v>
      </c>
      <c r="E42" s="30" t="s">
        <v>410</v>
      </c>
      <c r="F42" s="50">
        <f>ROUNDUP(B42*3*(1-'standard values'!$C$8),0)</f>
        <v>7314</v>
      </c>
      <c r="G42" s="31" t="s">
        <v>411</v>
      </c>
      <c r="H42" s="51">
        <f>ROUNDUP(B42*4*(1-'standard values'!$C$9),0)</f>
        <v>9443</v>
      </c>
      <c r="I42" s="38" t="s">
        <v>412</v>
      </c>
      <c r="J42" s="52">
        <f>ROUNDUP(B42*5*(1-'standard values'!$C$10),0)</f>
        <v>11291</v>
      </c>
      <c r="K42" s="37" t="s">
        <v>413</v>
      </c>
      <c r="L42" s="26" t="s">
        <v>11</v>
      </c>
    </row>
    <row r="43" spans="1:12" x14ac:dyDescent="0.45">
      <c r="A43" s="27" t="str">
        <f>Perpetual!A43</f>
        <v>i-Vertix Mon BI 2.500 Hosts or 25.000 Services</v>
      </c>
      <c r="B43" s="48">
        <f>ROUNDUP((Perpetual!B43+2*Perpetual!E43)*(1+'standard values'!$C$6)/3,0)</f>
        <v>3112</v>
      </c>
      <c r="C43" s="29" t="s">
        <v>414</v>
      </c>
      <c r="D43" s="49">
        <f>ROUNDUP(B43*2*(1-'standard values'!$C$7),0)</f>
        <v>6038</v>
      </c>
      <c r="E43" s="30" t="s">
        <v>415</v>
      </c>
      <c r="F43" s="50">
        <f>ROUNDUP(B43*3*(1-'standard values'!$C$8),0)</f>
        <v>8870</v>
      </c>
      <c r="G43" s="31" t="s">
        <v>416</v>
      </c>
      <c r="H43" s="51">
        <f>ROUNDUP(B43*4*(1-'standard values'!$C$9),0)</f>
        <v>11453</v>
      </c>
      <c r="I43" s="38" t="s">
        <v>417</v>
      </c>
      <c r="J43" s="52">
        <f>ROUNDUP(B43*5*(1-'standard values'!$C$10),0)</f>
        <v>13693</v>
      </c>
      <c r="K43" s="37" t="s">
        <v>418</v>
      </c>
      <c r="L43" s="26" t="s">
        <v>11</v>
      </c>
    </row>
    <row r="44" spans="1:12" x14ac:dyDescent="0.45">
      <c r="A44" s="27" t="str">
        <f>Perpetual!A44</f>
        <v>i-Vertix Mon BI 3.500 Hosts or 35.000 Services</v>
      </c>
      <c r="B44" s="48">
        <f>ROUNDUP((Perpetual!B44+2*Perpetual!E44)*(1+'standard values'!$C$6)/3,0)</f>
        <v>3931</v>
      </c>
      <c r="C44" s="29" t="s">
        <v>419</v>
      </c>
      <c r="D44" s="49">
        <f>ROUNDUP(B44*2*(1-'standard values'!$C$7),0)</f>
        <v>7627</v>
      </c>
      <c r="E44" s="30" t="s">
        <v>420</v>
      </c>
      <c r="F44" s="50">
        <f>ROUNDUP(B44*3*(1-'standard values'!$C$8),0)</f>
        <v>11204</v>
      </c>
      <c r="G44" s="31" t="s">
        <v>421</v>
      </c>
      <c r="H44" s="51">
        <f>ROUNDUP(B44*4*(1-'standard values'!$C$9),0)</f>
        <v>14467</v>
      </c>
      <c r="I44" s="38" t="s">
        <v>422</v>
      </c>
      <c r="J44" s="52">
        <f>ROUNDUP(B44*5*(1-'standard values'!$C$10),0)</f>
        <v>17297</v>
      </c>
      <c r="K44" s="37" t="s">
        <v>423</v>
      </c>
      <c r="L44" s="26" t="s">
        <v>11</v>
      </c>
    </row>
    <row r="45" spans="1:12" x14ac:dyDescent="0.45">
      <c r="A45" s="27" t="str">
        <f>Perpetual!A45</f>
        <v>i-Vertix Mon BI 5.000 Hosts or 50.000 Services</v>
      </c>
      <c r="B45" s="48">
        <f>ROUNDUP((Perpetual!B45+2*Perpetual!E45)*(1+'standard values'!$C$6)/3,0)</f>
        <v>4722</v>
      </c>
      <c r="C45" s="29" t="s">
        <v>424</v>
      </c>
      <c r="D45" s="49">
        <f>ROUNDUP(B45*2*(1-'standard values'!$C$7),0)</f>
        <v>9161</v>
      </c>
      <c r="E45" s="30" t="s">
        <v>425</v>
      </c>
      <c r="F45" s="50">
        <f>ROUNDUP(B45*3*(1-'standard values'!$C$8),0)</f>
        <v>13458</v>
      </c>
      <c r="G45" s="31" t="s">
        <v>426</v>
      </c>
      <c r="H45" s="51">
        <f>ROUNDUP(B45*4*(1-'standard values'!$C$9),0)</f>
        <v>17377</v>
      </c>
      <c r="I45" s="38" t="s">
        <v>427</v>
      </c>
      <c r="J45" s="52">
        <f>ROUNDUP(B45*5*(1-'standard values'!$C$10),0)</f>
        <v>20777</v>
      </c>
      <c r="K45" s="37" t="s">
        <v>428</v>
      </c>
      <c r="L45" s="26" t="s">
        <v>11</v>
      </c>
    </row>
    <row r="46" spans="1:12" hidden="1" x14ac:dyDescent="0.45">
      <c r="A46" s="27" t="str">
        <f>Perpetual!A46</f>
        <v>i-Vertix Mon BI 7.500 Hosts or 75.000 Services</v>
      </c>
      <c r="B46" s="48">
        <f>ROUNDUP((Perpetual!B46+2*Perpetual!E46)*(1+'standard values'!$C$6)/3,0)</f>
        <v>5951</v>
      </c>
      <c r="C46" s="29" t="s">
        <v>429</v>
      </c>
      <c r="D46" s="49">
        <f>ROUNDUP(B46*2*(1-'standard values'!$C$7),0)</f>
        <v>11545</v>
      </c>
      <c r="E46" s="30" t="s">
        <v>430</v>
      </c>
      <c r="F46" s="50">
        <f>ROUNDUP(B46*3*(1-'standard values'!$C$8),0)</f>
        <v>16961</v>
      </c>
      <c r="G46" s="31" t="s">
        <v>431</v>
      </c>
      <c r="H46" s="51">
        <f>ROUNDUP(B46*4*(1-'standard values'!$C$9),0)</f>
        <v>21900</v>
      </c>
      <c r="I46" s="38" t="s">
        <v>432</v>
      </c>
      <c r="J46" s="52">
        <f>ROUNDUP(B46*5*(1-'standard values'!$C$10),0)</f>
        <v>26185</v>
      </c>
      <c r="K46" s="37" t="s">
        <v>433</v>
      </c>
      <c r="L46" s="26" t="s">
        <v>11</v>
      </c>
    </row>
    <row r="47" spans="1:12" x14ac:dyDescent="0.45">
      <c r="A47" s="27" t="str">
        <f>Perpetual!A47</f>
        <v>i-Vertix Mon BI 10.000 Hosts or 100.000 Services</v>
      </c>
      <c r="B47" s="48">
        <f>ROUNDUP((Perpetual!B47+2*Perpetual!E47)*(1+'standard values'!$C$6)/3,0)</f>
        <v>6715</v>
      </c>
      <c r="C47" s="29" t="s">
        <v>434</v>
      </c>
      <c r="D47" s="49">
        <f>ROUNDUP(B47*2*(1-'standard values'!$C$7),0)</f>
        <v>13028</v>
      </c>
      <c r="E47" s="30" t="s">
        <v>435</v>
      </c>
      <c r="F47" s="50">
        <f>ROUNDUP(B47*3*(1-'standard values'!$C$8),0)</f>
        <v>19138</v>
      </c>
      <c r="G47" s="31" t="s">
        <v>436</v>
      </c>
      <c r="H47" s="51">
        <f>ROUNDUP(B47*4*(1-'standard values'!$C$9),0)</f>
        <v>24712</v>
      </c>
      <c r="I47" s="38" t="s">
        <v>437</v>
      </c>
      <c r="J47" s="52">
        <f>ROUNDUP(B47*5*(1-'standard values'!$C$10),0)</f>
        <v>29546</v>
      </c>
      <c r="K47" s="37" t="s">
        <v>438</v>
      </c>
      <c r="L47" s="26" t="s">
        <v>11</v>
      </c>
    </row>
    <row r="48" spans="1:12" x14ac:dyDescent="0.45">
      <c r="A48" s="27" t="str">
        <f>Perpetual!A48</f>
        <v>i-Vertix Mon BI additional 5.000 Hosts or 50.000 Services</v>
      </c>
      <c r="B48" s="48">
        <f>ROUNDUP((Perpetual!B48+2*Perpetual!E48)*(1+'standard values'!$C$6)/3,0)</f>
        <v>1639</v>
      </c>
      <c r="C48" s="29" t="s">
        <v>439</v>
      </c>
      <c r="D48" s="49">
        <f>ROUNDUP(B48*2*(1-'standard values'!$C$7),0)</f>
        <v>3180</v>
      </c>
      <c r="E48" s="30" t="s">
        <v>440</v>
      </c>
      <c r="F48" s="50">
        <f>ROUNDUP(B48*3*(1-'standard values'!$C$8),0)</f>
        <v>4672</v>
      </c>
      <c r="G48" s="31" t="s">
        <v>441</v>
      </c>
      <c r="H48" s="51">
        <f>ROUNDUP(B48*4*(1-'standard values'!$C$9),0)</f>
        <v>6032</v>
      </c>
      <c r="I48" s="38" t="s">
        <v>442</v>
      </c>
      <c r="J48" s="52">
        <f>ROUNDUP(B48*5*(1-'standard values'!$C$10),0)</f>
        <v>7212</v>
      </c>
      <c r="K48" s="37" t="s">
        <v>443</v>
      </c>
      <c r="L48" s="26" t="s">
        <v>11</v>
      </c>
    </row>
    <row r="50" spans="1:12" ht="24.75" x14ac:dyDescent="0.55000000000000004">
      <c r="A50" s="20" t="s">
        <v>210</v>
      </c>
      <c r="B50" s="64" t="str">
        <f>$B$8</f>
        <v>1 Year Subscription</v>
      </c>
      <c r="C50" s="64"/>
      <c r="D50" s="64" t="str">
        <f>$D$8</f>
        <v>2 Year Subscription</v>
      </c>
      <c r="E50" s="64"/>
      <c r="F50" s="70" t="str">
        <f>$F$8</f>
        <v>3 Year Subscription</v>
      </c>
      <c r="G50" s="64"/>
      <c r="H50" s="69" t="s">
        <v>278</v>
      </c>
      <c r="I50" s="69"/>
      <c r="J50" s="69" t="s">
        <v>279</v>
      </c>
      <c r="K50" s="69"/>
      <c r="L50" s="66" t="s">
        <v>4</v>
      </c>
    </row>
    <row r="51" spans="1:12" x14ac:dyDescent="0.45">
      <c r="A51" s="18" t="str">
        <f>A9</f>
        <v>Annual subscription - OPEX</v>
      </c>
      <c r="B51" s="24" t="s">
        <v>2</v>
      </c>
      <c r="C51" s="25" t="s">
        <v>3</v>
      </c>
      <c r="D51" s="24" t="s">
        <v>2</v>
      </c>
      <c r="E51" s="25" t="s">
        <v>3</v>
      </c>
      <c r="F51" s="24" t="s">
        <v>2</v>
      </c>
      <c r="G51" s="25" t="s">
        <v>3</v>
      </c>
      <c r="H51" s="24" t="s">
        <v>2</v>
      </c>
      <c r="I51" s="25" t="s">
        <v>3</v>
      </c>
      <c r="J51" s="24" t="s">
        <v>2</v>
      </c>
      <c r="K51" s="25" t="s">
        <v>3</v>
      </c>
      <c r="L51" s="66"/>
    </row>
    <row r="52" spans="1:12" x14ac:dyDescent="0.45">
      <c r="A52" s="27" t="str">
        <f>Perpetual!A52</f>
        <v>i-Vertix Log&amp;Data Management Standard VM (1 Node + 2 Collector)</v>
      </c>
      <c r="B52" s="48">
        <f>ROUNDUP((Perpetual!B52+2*Perpetual!E52)*(1+'standard values'!$C$6)/3,0)</f>
        <v>5459</v>
      </c>
      <c r="C52" s="29" t="s">
        <v>444</v>
      </c>
      <c r="D52" s="49">
        <f>ROUNDUP(B52*2*(1-'standard values'!$C$7),0)</f>
        <v>10591</v>
      </c>
      <c r="E52" s="30" t="s">
        <v>445</v>
      </c>
      <c r="F52" s="50">
        <f>ROUNDUP(B52*3*(1-'standard values'!$C$8),0)</f>
        <v>15559</v>
      </c>
      <c r="G52" s="31" t="s">
        <v>446</v>
      </c>
      <c r="H52" s="51">
        <f>ROUNDUP(B52*4*(1-'standard values'!$C$9),0)</f>
        <v>20090</v>
      </c>
      <c r="I52" s="38" t="s">
        <v>447</v>
      </c>
      <c r="J52" s="52">
        <f>ROUNDUP(B52*5*(1-'standard values'!$C$10),0)</f>
        <v>24020</v>
      </c>
      <c r="K52" s="37" t="s">
        <v>448</v>
      </c>
      <c r="L52" s="26" t="s">
        <v>11</v>
      </c>
    </row>
    <row r="53" spans="1:12" x14ac:dyDescent="0.45">
      <c r="A53" s="27" t="str">
        <f>Perpetual!A53</f>
        <v>i-Vertix Log&amp;Data additional 1 Collector</v>
      </c>
      <c r="B53" s="48">
        <f>ROUNDUP((Perpetual!B53+2*Perpetual!E53)*(1+'standard values'!$C$6)/3,0)</f>
        <v>385</v>
      </c>
      <c r="C53" s="29" t="s">
        <v>449</v>
      </c>
      <c r="D53" s="49">
        <f>ROUNDUP(B53*2*(1-'standard values'!$C$7),0)</f>
        <v>747</v>
      </c>
      <c r="E53" s="30" t="s">
        <v>450</v>
      </c>
      <c r="F53" s="50">
        <f>ROUNDUP(B53*3*(1-'standard values'!$C$8),0)</f>
        <v>1098</v>
      </c>
      <c r="G53" s="31" t="s">
        <v>451</v>
      </c>
      <c r="H53" s="51">
        <f>ROUNDUP(B53*4*(1-'standard values'!$C$9),0)</f>
        <v>1417</v>
      </c>
      <c r="I53" s="38" t="s">
        <v>452</v>
      </c>
      <c r="J53" s="52">
        <f>ROUNDUP(B53*5*(1-'standard values'!$C$10),0)</f>
        <v>1694</v>
      </c>
      <c r="K53" s="37" t="s">
        <v>453</v>
      </c>
      <c r="L53" s="26" t="s">
        <v>11</v>
      </c>
    </row>
    <row r="54" spans="1:12" x14ac:dyDescent="0.45">
      <c r="A54" s="27" t="str">
        <f>Perpetual!A54</f>
        <v>i-Vertix Log&amp;Data additional 5 Collectors</v>
      </c>
      <c r="B54" s="48">
        <f>ROUNDUP((Perpetual!B54+2*Perpetual!E54)*(1+'standard values'!$C$6)/3,0)</f>
        <v>1670</v>
      </c>
      <c r="C54" s="29" t="s">
        <v>454</v>
      </c>
      <c r="D54" s="49">
        <f>ROUNDUP(B54*2*(1-'standard values'!$C$7),0)</f>
        <v>3240</v>
      </c>
      <c r="E54" s="30" t="s">
        <v>455</v>
      </c>
      <c r="F54" s="50">
        <f>ROUNDUP(B54*3*(1-'standard values'!$C$8),0)</f>
        <v>4760</v>
      </c>
      <c r="G54" s="31" t="s">
        <v>456</v>
      </c>
      <c r="H54" s="51">
        <f>ROUNDUP(B54*4*(1-'standard values'!$C$9),0)</f>
        <v>6146</v>
      </c>
      <c r="I54" s="38" t="s">
        <v>457</v>
      </c>
      <c r="J54" s="52">
        <f>ROUNDUP(B54*5*(1-'standard values'!$C$10),0)</f>
        <v>7348</v>
      </c>
      <c r="K54" s="37" t="s">
        <v>458</v>
      </c>
      <c r="L54" s="26" t="s">
        <v>11</v>
      </c>
    </row>
    <row r="55" spans="1:12" ht="19.5" customHeight="1" x14ac:dyDescent="0.45">
      <c r="A55" s="27" t="str">
        <f>Perpetual!A55</f>
        <v>i-Vertix Log&amp;Data Management Standard VM (25 Source + 1 Collector)</v>
      </c>
      <c r="B55" s="48">
        <f>ROUNDUP((Perpetual!B55+2*Perpetual!E55)*(1+'standard values'!$C$6)/3,0)</f>
        <v>1590</v>
      </c>
      <c r="C55" s="29" t="s">
        <v>459</v>
      </c>
      <c r="D55" s="49">
        <f>ROUNDUP(B55*2*(1-'standard values'!$C$7),0)</f>
        <v>3085</v>
      </c>
      <c r="E55" s="30" t="s">
        <v>460</v>
      </c>
      <c r="F55" s="50">
        <f>ROUNDUP(B55*3*(1-'standard values'!$C$8),0)</f>
        <v>4532</v>
      </c>
      <c r="G55" s="31" t="s">
        <v>461</v>
      </c>
      <c r="H55" s="51">
        <f>ROUNDUP(B55*4*(1-'standard values'!$C$9),0)</f>
        <v>5852</v>
      </c>
      <c r="I55" s="38" t="s">
        <v>462</v>
      </c>
      <c r="J55" s="52">
        <f>ROUNDUP(B55*5*(1-'standard values'!$C$10),0)</f>
        <v>6996</v>
      </c>
      <c r="K55" s="37" t="s">
        <v>463</v>
      </c>
      <c r="L55" s="26" t="s">
        <v>11</v>
      </c>
    </row>
    <row r="56" spans="1:12" ht="19.5" customHeight="1" x14ac:dyDescent="0.45">
      <c r="A56" s="27" t="str">
        <f>Perpetual!A56</f>
        <v>i-Vertix Log&amp;Data Management Standard (25 Source + 1 Collector) NanoE2</v>
      </c>
      <c r="B56" s="48">
        <f>ROUNDUP((Perpetual!B56+2*Perpetual!E56)*(1+'standard values'!$C$6)/3,0)</f>
        <v>2226</v>
      </c>
      <c r="C56" s="29" t="s">
        <v>464</v>
      </c>
      <c r="D56" s="49">
        <f>ROUNDUP(B56*2*(1-'standard values'!$C$7),0)</f>
        <v>4319</v>
      </c>
      <c r="E56" s="30" t="s">
        <v>465</v>
      </c>
      <c r="F56" s="50">
        <f>ROUNDUP(B56*3*(1-'standard values'!$C$8),0)</f>
        <v>6345</v>
      </c>
      <c r="G56" s="31" t="s">
        <v>466</v>
      </c>
      <c r="H56" s="51">
        <f>ROUNDUP(B56*4*(1-'standard values'!$C$9),0)</f>
        <v>8192</v>
      </c>
      <c r="I56" s="38" t="s">
        <v>467</v>
      </c>
      <c r="J56" s="52">
        <f>ROUNDUP(B56*5*(1-'standard values'!$C$10),0)</f>
        <v>9795</v>
      </c>
      <c r="K56" s="37" t="s">
        <v>468</v>
      </c>
      <c r="L56" s="26" t="s">
        <v>11</v>
      </c>
    </row>
    <row r="57" spans="1:12" ht="19.5" customHeight="1" x14ac:dyDescent="0.45">
      <c r="A57" s="27" t="s">
        <v>469</v>
      </c>
      <c r="B57" s="40" t="s">
        <v>470</v>
      </c>
      <c r="C57" s="42" t="s">
        <v>471</v>
      </c>
      <c r="D57" s="41" t="s">
        <v>470</v>
      </c>
      <c r="E57" s="30" t="s">
        <v>472</v>
      </c>
      <c r="F57" s="39" t="s">
        <v>470</v>
      </c>
      <c r="G57" s="43" t="s">
        <v>473</v>
      </c>
      <c r="H57" s="44" t="s">
        <v>470</v>
      </c>
      <c r="I57" s="38" t="s">
        <v>474</v>
      </c>
      <c r="J57" s="45" t="s">
        <v>470</v>
      </c>
      <c r="K57" s="46" t="s">
        <v>475</v>
      </c>
      <c r="L57" s="26"/>
    </row>
    <row r="59" spans="1:12" ht="24.75" x14ac:dyDescent="0.55000000000000004">
      <c r="A59" s="21" t="s">
        <v>242</v>
      </c>
      <c r="B59" s="64" t="str">
        <f>$B$8</f>
        <v>1 Year Subscription</v>
      </c>
      <c r="C59" s="64"/>
      <c r="D59" s="64" t="str">
        <f>$D$8</f>
        <v>2 Year Subscription</v>
      </c>
      <c r="E59" s="64"/>
      <c r="F59" s="70" t="str">
        <f>$F$8</f>
        <v>3 Year Subscription</v>
      </c>
      <c r="G59" s="64"/>
      <c r="H59" s="69" t="s">
        <v>278</v>
      </c>
      <c r="I59" s="69"/>
      <c r="J59" s="69" t="s">
        <v>279</v>
      </c>
      <c r="K59" s="69"/>
      <c r="L59" s="66" t="s">
        <v>4</v>
      </c>
    </row>
    <row r="60" spans="1:12" x14ac:dyDescent="0.45">
      <c r="A60" s="18" t="str">
        <f>A9</f>
        <v>Annual subscription - OPEX</v>
      </c>
      <c r="B60" s="24" t="s">
        <v>2</v>
      </c>
      <c r="C60" s="25" t="s">
        <v>3</v>
      </c>
      <c r="D60" s="24" t="s">
        <v>2</v>
      </c>
      <c r="E60" s="25" t="s">
        <v>3</v>
      </c>
      <c r="F60" s="24" t="s">
        <v>2</v>
      </c>
      <c r="G60" s="25" t="s">
        <v>3</v>
      </c>
      <c r="H60" s="24" t="s">
        <v>2</v>
      </c>
      <c r="I60" s="25" t="s">
        <v>3</v>
      </c>
      <c r="J60" s="24" t="s">
        <v>2</v>
      </c>
      <c r="K60" s="25" t="s">
        <v>3</v>
      </c>
      <c r="L60" s="66"/>
    </row>
    <row r="61" spans="1:12" x14ac:dyDescent="0.45">
      <c r="A61" s="27" t="str">
        <f>Perpetual!A60</f>
        <v>i-Vertix Asset Management &amp; Inventory S (1.000 IP)</v>
      </c>
      <c r="B61" s="48">
        <f>ROUNDUP((Perpetual!B60+2*Perpetual!E60)*(1+'standard values'!$C$6)/3,0)</f>
        <v>1166</v>
      </c>
      <c r="C61" s="29" t="s">
        <v>476</v>
      </c>
      <c r="D61" s="49">
        <f>ROUNDUP(B61*2*(1-'standard values'!$C$7),0)</f>
        <v>2263</v>
      </c>
      <c r="E61" s="30" t="s">
        <v>477</v>
      </c>
      <c r="F61" s="50">
        <f>ROUNDUP(B61*3*(1-'standard values'!$C$8),0)</f>
        <v>3324</v>
      </c>
      <c r="G61" s="31" t="s">
        <v>478</v>
      </c>
      <c r="H61" s="51">
        <f>ROUNDUP(B61*4*(1-'standard values'!$C$9),0)</f>
        <v>4291</v>
      </c>
      <c r="I61" s="38" t="s">
        <v>479</v>
      </c>
      <c r="J61" s="52">
        <f>ROUNDUP(B61*5*(1-'standard values'!$C$10),0)</f>
        <v>5131</v>
      </c>
      <c r="K61" s="37" t="s">
        <v>480</v>
      </c>
      <c r="L61" s="26" t="s">
        <v>11</v>
      </c>
    </row>
    <row r="62" spans="1:12" x14ac:dyDescent="0.45">
      <c r="A62" s="27" t="str">
        <f>Perpetual!A61</f>
        <v>i-Vertix Asset Management &amp; Inventory M (2.500 IP)</v>
      </c>
      <c r="B62" s="48">
        <f>ROUNDUP((Perpetual!B61+2*Perpetual!E61)*(1+'standard values'!$C$6)/3,0)</f>
        <v>2650</v>
      </c>
      <c r="C62" s="29" t="s">
        <v>481</v>
      </c>
      <c r="D62" s="49">
        <f>ROUNDUP(B62*2*(1-'standard values'!$C$7),0)</f>
        <v>5141</v>
      </c>
      <c r="E62" s="30" t="s">
        <v>482</v>
      </c>
      <c r="F62" s="50">
        <f>ROUNDUP(B62*3*(1-'standard values'!$C$8),0)</f>
        <v>7553</v>
      </c>
      <c r="G62" s="31" t="s">
        <v>483</v>
      </c>
      <c r="H62" s="51">
        <f>ROUNDUP(B62*4*(1-'standard values'!$C$9),0)</f>
        <v>9752</v>
      </c>
      <c r="I62" s="38" t="s">
        <v>484</v>
      </c>
      <c r="J62" s="52">
        <f>ROUNDUP(B62*5*(1-'standard values'!$C$10),0)</f>
        <v>11660</v>
      </c>
      <c r="K62" s="37" t="s">
        <v>485</v>
      </c>
      <c r="L62" s="26" t="s">
        <v>11</v>
      </c>
    </row>
    <row r="63" spans="1:12" x14ac:dyDescent="0.45">
      <c r="A63" s="27" t="str">
        <f>Perpetual!A62</f>
        <v>i-Vertix Asset Management &amp; Inventory L (5.000 IP)</v>
      </c>
      <c r="B63" s="48">
        <f>ROUNDUP((Perpetual!B62+2*Perpetual!E62)*(1+'standard values'!$C$6)/3,0)</f>
        <v>5035</v>
      </c>
      <c r="C63" s="29" t="s">
        <v>486</v>
      </c>
      <c r="D63" s="49">
        <f>ROUNDUP(B63*2*(1-'standard values'!$C$7),0)</f>
        <v>9768</v>
      </c>
      <c r="E63" s="30" t="s">
        <v>487</v>
      </c>
      <c r="F63" s="50">
        <f>ROUNDUP(B63*3*(1-'standard values'!$C$8),0)</f>
        <v>14350</v>
      </c>
      <c r="G63" s="31" t="s">
        <v>488</v>
      </c>
      <c r="H63" s="51">
        <f>ROUNDUP(B63*4*(1-'standard values'!$C$9),0)</f>
        <v>18529</v>
      </c>
      <c r="I63" s="38" t="s">
        <v>489</v>
      </c>
      <c r="J63" s="52">
        <f>ROUNDUP(B63*5*(1-'standard values'!$C$10),0)</f>
        <v>22154</v>
      </c>
      <c r="K63" s="37" t="s">
        <v>490</v>
      </c>
      <c r="L63" s="26" t="s">
        <v>11</v>
      </c>
    </row>
    <row r="64" spans="1:12" x14ac:dyDescent="0.45">
      <c r="A64" s="27" t="str">
        <f>Perpetual!A63</f>
        <v>i-Vertix Asset Management &amp; Inventory XL (10.000 IP)</v>
      </c>
      <c r="B64" s="48">
        <f>ROUNDUP((Perpetual!B63+2*Perpetual!E63)*(1+'standard values'!$C$6)/3,0)</f>
        <v>8744</v>
      </c>
      <c r="C64" s="29" t="s">
        <v>491</v>
      </c>
      <c r="D64" s="49">
        <f>ROUNDUP(B64*2*(1-'standard values'!$C$7),0)</f>
        <v>16964</v>
      </c>
      <c r="E64" s="30" t="s">
        <v>492</v>
      </c>
      <c r="F64" s="50">
        <f>ROUNDUP(B64*3*(1-'standard values'!$C$8),0)</f>
        <v>24921</v>
      </c>
      <c r="G64" s="31" t="s">
        <v>493</v>
      </c>
      <c r="H64" s="51">
        <f>ROUNDUP(B64*4*(1-'standard values'!$C$9),0)</f>
        <v>32178</v>
      </c>
      <c r="I64" s="38" t="s">
        <v>494</v>
      </c>
      <c r="J64" s="52">
        <f>ROUNDUP(B64*5*(1-'standard values'!$C$10),0)</f>
        <v>38474</v>
      </c>
      <c r="K64" s="37" t="s">
        <v>495</v>
      </c>
      <c r="L64" s="26" t="s">
        <v>11</v>
      </c>
    </row>
    <row r="65" spans="1:12" x14ac:dyDescent="0.45">
      <c r="A65" s="27" t="str">
        <f>Perpetual!A64</f>
        <v>i-Vertix Asset Management &amp; Inventory additional 5.000 IP's</v>
      </c>
      <c r="B65" s="48">
        <f>ROUNDUP((Perpetual!B64+2*Perpetual!E64)*(1+'standard values'!$C$6)/3,0)</f>
        <v>3339</v>
      </c>
      <c r="C65" s="29" t="s">
        <v>496</v>
      </c>
      <c r="D65" s="49">
        <f>ROUNDUP(B65*2*(1-'standard values'!$C$7),0)</f>
        <v>6478</v>
      </c>
      <c r="E65" s="30" t="s">
        <v>497</v>
      </c>
      <c r="F65" s="50">
        <f>ROUNDUP(B65*3*(1-'standard values'!$C$8),0)</f>
        <v>9517</v>
      </c>
      <c r="G65" s="31" t="s">
        <v>498</v>
      </c>
      <c r="H65" s="51">
        <f>ROUNDUP(B65*4*(1-'standard values'!$C$9),0)</f>
        <v>12288</v>
      </c>
      <c r="I65" s="38" t="s">
        <v>499</v>
      </c>
      <c r="J65" s="52">
        <f>ROUNDUP(B65*5*(1-'standard values'!$C$10),0)</f>
        <v>14692</v>
      </c>
      <c r="K65" s="37" t="s">
        <v>500</v>
      </c>
      <c r="L65" s="26" t="s">
        <v>11</v>
      </c>
    </row>
    <row r="66" spans="1:12" x14ac:dyDescent="0.45">
      <c r="A66" s="27" t="str">
        <f>Perpetual!A65</f>
        <v>i-Vertix Asset Helpdesk - 1 User</v>
      </c>
      <c r="B66" s="48">
        <f>ROUNDUP((Perpetual!B65+2*Perpetual!E65)*(1+'standard values'!$C$6)/3,0)</f>
        <v>190</v>
      </c>
      <c r="C66" s="29" t="s">
        <v>731</v>
      </c>
      <c r="D66" s="49">
        <f>ROUNDUP(B66*2*(1-'standard values'!$C$7),0)</f>
        <v>369</v>
      </c>
      <c r="E66" s="30" t="s">
        <v>739</v>
      </c>
      <c r="F66" s="50">
        <f>ROUNDUP(B66*3*(1-'standard values'!$C$8),0)</f>
        <v>542</v>
      </c>
      <c r="G66" s="31" t="s">
        <v>741</v>
      </c>
      <c r="H66" s="51">
        <f>ROUNDUP(B66*4*(1-'standard values'!$C$9),0)</f>
        <v>700</v>
      </c>
      <c r="I66" s="38" t="s">
        <v>743</v>
      </c>
      <c r="J66" s="52">
        <f>ROUNDUP(B66*5*(1-'standard values'!$C$10),0)</f>
        <v>836</v>
      </c>
      <c r="K66" s="37" t="s">
        <v>745</v>
      </c>
      <c r="L66" s="26" t="s">
        <v>11</v>
      </c>
    </row>
    <row r="67" spans="1:12" x14ac:dyDescent="0.45">
      <c r="A67" s="27" t="str">
        <f>Perpetual!A66</f>
        <v>i-Vertix Asset Helpdesk - 5 User</v>
      </c>
      <c r="B67" s="48">
        <f>ROUNDUP((Perpetual!B66+2*Perpetual!E66)*(1+'standard values'!$C$6)/3,0)</f>
        <v>758</v>
      </c>
      <c r="C67" s="29" t="s">
        <v>732</v>
      </c>
      <c r="D67" s="49">
        <f>ROUNDUP(B67*2*(1-'standard values'!$C$7),0)</f>
        <v>1471</v>
      </c>
      <c r="E67" s="30" t="s">
        <v>740</v>
      </c>
      <c r="F67" s="50">
        <f>ROUNDUP(B67*3*(1-'standard values'!$C$8),0)</f>
        <v>2161</v>
      </c>
      <c r="G67" s="31" t="s">
        <v>742</v>
      </c>
      <c r="H67" s="51">
        <f>ROUNDUP(B67*4*(1-'standard values'!$C$9),0)</f>
        <v>2790</v>
      </c>
      <c r="I67" s="38" t="s">
        <v>744</v>
      </c>
      <c r="J67" s="52">
        <f>ROUNDUP(B67*5*(1-'standard values'!$C$10),0)</f>
        <v>3336</v>
      </c>
      <c r="K67" s="37" t="s">
        <v>746</v>
      </c>
      <c r="L67" s="26" t="s">
        <v>11</v>
      </c>
    </row>
    <row r="68" spans="1:12" x14ac:dyDescent="0.45">
      <c r="A68" s="27" t="str">
        <f>Perpetual!A67</f>
        <v>i-Vertix Asset Helpdesk - 10 User</v>
      </c>
      <c r="B68" s="48">
        <f>ROUNDUP((Perpetual!B67+2*Perpetual!E67)*(1+'standard values'!$C$6)/3,0)</f>
        <v>1325</v>
      </c>
      <c r="C68" s="29" t="s">
        <v>747</v>
      </c>
      <c r="D68" s="49">
        <f>ROUNDUP(B68*2*(1-'standard values'!$C$7),0)</f>
        <v>2571</v>
      </c>
      <c r="E68" s="30" t="s">
        <v>748</v>
      </c>
      <c r="F68" s="50">
        <f>ROUNDUP(B68*3*(1-'standard values'!$C$8),0)</f>
        <v>3777</v>
      </c>
      <c r="G68" s="31" t="s">
        <v>749</v>
      </c>
      <c r="H68" s="51">
        <f>ROUNDUP(B68*4*(1-'standard values'!$C$9),0)</f>
        <v>4876</v>
      </c>
      <c r="I68" s="38" t="s">
        <v>750</v>
      </c>
      <c r="J68" s="52">
        <f>ROUNDUP(B68*5*(1-'standard values'!$C$10),0)</f>
        <v>5830</v>
      </c>
      <c r="K68" s="37" t="s">
        <v>751</v>
      </c>
      <c r="L68" s="26" t="s">
        <v>11</v>
      </c>
    </row>
    <row r="70" spans="1:12" x14ac:dyDescent="0.45">
      <c r="A70" s="28" t="str">
        <f>Perpetual!A69</f>
        <v>* Prices may vary. Please contact us for the current price</v>
      </c>
    </row>
    <row r="71" spans="1:12" x14ac:dyDescent="0.45">
      <c r="A71" s="28" t="str">
        <f>Perpetual!A70</f>
        <v>** only in combination with i-Vertix IT Monitoring</v>
      </c>
    </row>
    <row r="72" spans="1:12" x14ac:dyDescent="0.45">
      <c r="A72" s="28" t="str">
        <f>Perpetual!A71</f>
        <v>*** minimum 2 year commitment needed</v>
      </c>
    </row>
  </sheetData>
  <sheetProtection algorithmName="SHA-512" hashValue="G4Arg5t7i5Up9Rx5QHbWYYkkwD6B2DMbfB9jSIYjisrVE2HcagThbNsrPX/gi/iNFHfl57CfdmFzmBNCetvA5w==" saltValue="I3uB6MbtsLPYonOsuZ0Xdw==" spinCount="100000" sheet="1" objects="1" scenarios="1"/>
  <mergeCells count="30">
    <mergeCell ref="H50:I50"/>
    <mergeCell ref="H59:I59"/>
    <mergeCell ref="L8:L9"/>
    <mergeCell ref="B50:C50"/>
    <mergeCell ref="D50:E50"/>
    <mergeCell ref="F50:G50"/>
    <mergeCell ref="L50:L51"/>
    <mergeCell ref="B8:C8"/>
    <mergeCell ref="D8:E8"/>
    <mergeCell ref="F8:G8"/>
    <mergeCell ref="H8:I8"/>
    <mergeCell ref="J8:K8"/>
    <mergeCell ref="J27:K27"/>
    <mergeCell ref="J35:K35"/>
    <mergeCell ref="J50:K50"/>
    <mergeCell ref="L27:L28"/>
    <mergeCell ref="B35:C35"/>
    <mergeCell ref="D35:E35"/>
    <mergeCell ref="F35:G35"/>
    <mergeCell ref="L35:L36"/>
    <mergeCell ref="B27:C27"/>
    <mergeCell ref="D27:E27"/>
    <mergeCell ref="F27:G27"/>
    <mergeCell ref="H27:I27"/>
    <mergeCell ref="H35:I35"/>
    <mergeCell ref="J59:K59"/>
    <mergeCell ref="L59:L60"/>
    <mergeCell ref="B59:C59"/>
    <mergeCell ref="D59:E59"/>
    <mergeCell ref="F59:G59"/>
  </mergeCells>
  <pageMargins left="0.70866141732283472" right="0.70866141732283472" top="0.74803149606299213" bottom="0.74803149606299213" header="0.31496062992125984" footer="0.31496062992125984"/>
  <pageSetup paperSize="9" scale="46" fitToHeight="0" orientation="landscape" r:id="rId1"/>
  <headerFooter>
    <oddHeader>&amp;L&amp;"Bahnschrift Light,Regular"i-Vertix NMS Pricelist - Subscription</oddHeader>
    <oddFooter>&amp;L&amp;"Bahnschrift Light,Light Bold"&amp;10PGUM S.r.l.&amp;"Bahnschrift Light,Regular"
Sede legale: Via Vecchia 18/C
39040 Ora
P.IVA e CF: IT02923310219&amp;C&amp;"+,Regular"&amp;10page &amp;P of &amp;N&amp;R&amp;"Bahnschrift Light,Regular"&amp;10www.i-vertix.com
info@i-vertix.com</oddFooter>
  </headerFooter>
  <rowBreaks count="1" manualBreakCount="1">
    <brk id="48" max="16383" man="1"/>
  </rowBreaks>
  <colBreaks count="1" manualBreakCount="1">
    <brk id="1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2645F-8781-47E1-B85F-7B9521FAD9E8}">
  <sheetPr>
    <pageSetUpPr fitToPage="1"/>
  </sheetPr>
  <dimension ref="A2:E66"/>
  <sheetViews>
    <sheetView zoomScale="85" zoomScaleNormal="85" workbookViewId="0">
      <selection activeCell="A10" sqref="A10"/>
    </sheetView>
  </sheetViews>
  <sheetFormatPr defaultColWidth="8.85546875" defaultRowHeight="19.5" x14ac:dyDescent="0.45"/>
  <cols>
    <col min="1" max="1" width="64.42578125" style="6" customWidth="1"/>
    <col min="2" max="2" width="16" style="8" bestFit="1" customWidth="1"/>
    <col min="3" max="3" width="27.140625" style="6" bestFit="1" customWidth="1"/>
    <col min="4" max="4" width="8.85546875" style="6"/>
    <col min="5" max="5" width="11.5703125" style="6" bestFit="1" customWidth="1"/>
    <col min="6" max="16384" width="8.85546875" style="6"/>
  </cols>
  <sheetData>
    <row r="2" spans="1:5" x14ac:dyDescent="0.45">
      <c r="B2" s="7"/>
    </row>
    <row r="3" spans="1:5" ht="30" x14ac:dyDescent="0.65">
      <c r="B3" s="11" t="s">
        <v>0</v>
      </c>
      <c r="C3" s="12"/>
      <c r="D3" s="12"/>
      <c r="E3" s="12"/>
    </row>
    <row r="4" spans="1:5" ht="24.75" x14ac:dyDescent="0.55000000000000004">
      <c r="B4" s="13" t="str">
        <f>Perpetual!B4</f>
        <v>Pricelist January 2026</v>
      </c>
      <c r="C4" s="32"/>
      <c r="D4" s="13"/>
      <c r="E4" s="32"/>
    </row>
    <row r="8" spans="1:5" ht="24.75" x14ac:dyDescent="0.55000000000000004">
      <c r="A8" s="19" t="s">
        <v>754</v>
      </c>
      <c r="B8" s="65" t="s">
        <v>502</v>
      </c>
      <c r="C8" s="66" t="s">
        <v>3</v>
      </c>
      <c r="D8" s="66" t="s">
        <v>4</v>
      </c>
    </row>
    <row r="9" spans="1:5" x14ac:dyDescent="0.45">
      <c r="A9" s="18" t="s">
        <v>501</v>
      </c>
      <c r="B9" s="65"/>
      <c r="C9" s="66"/>
      <c r="D9" s="66"/>
    </row>
    <row r="10" spans="1:5" x14ac:dyDescent="0.45">
      <c r="A10" s="27" t="s">
        <v>503</v>
      </c>
      <c r="B10" s="47">
        <v>1.85</v>
      </c>
      <c r="C10" s="23" t="s">
        <v>504</v>
      </c>
      <c r="D10" s="26" t="s">
        <v>505</v>
      </c>
      <c r="E10" s="10"/>
    </row>
    <row r="11" spans="1:5" x14ac:dyDescent="0.45">
      <c r="A11" s="27" t="s">
        <v>506</v>
      </c>
      <c r="B11" s="47">
        <v>1.59</v>
      </c>
      <c r="C11" s="23" t="s">
        <v>507</v>
      </c>
      <c r="D11" s="26" t="s">
        <v>505</v>
      </c>
      <c r="E11" s="10"/>
    </row>
    <row r="12" spans="1:5" x14ac:dyDescent="0.45">
      <c r="A12" s="27" t="s">
        <v>508</v>
      </c>
      <c r="B12" s="47">
        <v>1.45</v>
      </c>
      <c r="C12" s="23" t="s">
        <v>509</v>
      </c>
      <c r="D12" s="26" t="s">
        <v>505</v>
      </c>
      <c r="E12" s="10"/>
    </row>
    <row r="13" spans="1:5" x14ac:dyDescent="0.45">
      <c r="A13" s="27" t="s">
        <v>510</v>
      </c>
      <c r="B13" s="47">
        <v>1.3</v>
      </c>
      <c r="C13" s="23" t="s">
        <v>511</v>
      </c>
      <c r="D13" s="26" t="s">
        <v>505</v>
      </c>
      <c r="E13" s="10"/>
    </row>
    <row r="14" spans="1:5" x14ac:dyDescent="0.45">
      <c r="A14" s="27" t="s">
        <v>512</v>
      </c>
      <c r="B14" s="47">
        <v>1.1000000000000001</v>
      </c>
      <c r="C14" s="23" t="s">
        <v>513</v>
      </c>
      <c r="D14" s="26" t="s">
        <v>505</v>
      </c>
      <c r="E14" s="10"/>
    </row>
    <row r="15" spans="1:5" x14ac:dyDescent="0.45">
      <c r="A15" s="27" t="s">
        <v>514</v>
      </c>
      <c r="B15" s="47">
        <v>0.89</v>
      </c>
      <c r="C15" s="23" t="s">
        <v>515</v>
      </c>
      <c r="D15" s="26" t="s">
        <v>505</v>
      </c>
      <c r="E15" s="10"/>
    </row>
    <row r="16" spans="1:5" x14ac:dyDescent="0.45">
      <c r="A16" s="27" t="s">
        <v>516</v>
      </c>
      <c r="B16" s="47">
        <v>45</v>
      </c>
      <c r="C16" s="23" t="s">
        <v>517</v>
      </c>
      <c r="D16" s="26" t="s">
        <v>505</v>
      </c>
    </row>
    <row r="17" spans="1:4" x14ac:dyDescent="0.45">
      <c r="A17" s="27" t="s">
        <v>518</v>
      </c>
      <c r="B17" s="47">
        <v>42</v>
      </c>
      <c r="C17" s="23" t="s">
        <v>519</v>
      </c>
      <c r="D17" s="26" t="s">
        <v>505</v>
      </c>
    </row>
    <row r="18" spans="1:4" x14ac:dyDescent="0.45">
      <c r="A18" s="27" t="s">
        <v>520</v>
      </c>
      <c r="B18" s="47">
        <v>120</v>
      </c>
      <c r="C18" s="23" t="s">
        <v>521</v>
      </c>
      <c r="D18" s="26" t="s">
        <v>505</v>
      </c>
    </row>
    <row r="19" spans="1:4" x14ac:dyDescent="0.45">
      <c r="A19" s="27" t="s">
        <v>522</v>
      </c>
      <c r="B19" s="47">
        <v>100</v>
      </c>
      <c r="C19" s="23" t="s">
        <v>523</v>
      </c>
      <c r="D19" s="26" t="s">
        <v>505</v>
      </c>
    </row>
    <row r="20" spans="1:4" x14ac:dyDescent="0.45">
      <c r="A20" s="27" t="s">
        <v>524</v>
      </c>
      <c r="B20" s="47">
        <v>99</v>
      </c>
      <c r="C20" s="23" t="s">
        <v>525</v>
      </c>
      <c r="D20" s="26" t="s">
        <v>505</v>
      </c>
    </row>
    <row r="21" spans="1:4" x14ac:dyDescent="0.45">
      <c r="A21" s="27" t="s">
        <v>755</v>
      </c>
      <c r="B21" s="47">
        <v>499</v>
      </c>
      <c r="C21" s="23" t="s">
        <v>526</v>
      </c>
      <c r="D21" s="26" t="s">
        <v>505</v>
      </c>
    </row>
    <row r="22" spans="1:4" x14ac:dyDescent="0.45">
      <c r="A22" s="27" t="s">
        <v>527</v>
      </c>
      <c r="B22" s="47">
        <v>59</v>
      </c>
      <c r="C22" s="23" t="s">
        <v>528</v>
      </c>
      <c r="D22" s="26" t="s">
        <v>505</v>
      </c>
    </row>
    <row r="23" spans="1:4" x14ac:dyDescent="0.45">
      <c r="A23" s="27" t="s">
        <v>529</v>
      </c>
      <c r="B23" s="47">
        <v>39</v>
      </c>
      <c r="C23" s="23" t="s">
        <v>530</v>
      </c>
      <c r="D23" s="26" t="s">
        <v>505</v>
      </c>
    </row>
    <row r="25" spans="1:4" ht="24.75" x14ac:dyDescent="0.55000000000000004">
      <c r="A25" s="19" t="s">
        <v>531</v>
      </c>
      <c r="B25" s="65" t="s">
        <v>502</v>
      </c>
      <c r="C25" s="66" t="s">
        <v>3</v>
      </c>
      <c r="D25" s="66" t="s">
        <v>4</v>
      </c>
    </row>
    <row r="26" spans="1:4" x14ac:dyDescent="0.45">
      <c r="A26" s="18" t="s">
        <v>501</v>
      </c>
      <c r="B26" s="65"/>
      <c r="C26" s="66"/>
      <c r="D26" s="66"/>
    </row>
    <row r="27" spans="1:4" x14ac:dyDescent="0.45">
      <c r="A27" s="27" t="s">
        <v>532</v>
      </c>
      <c r="B27" s="47">
        <v>1.05</v>
      </c>
      <c r="C27" s="23" t="s">
        <v>533</v>
      </c>
      <c r="D27" s="26" t="s">
        <v>505</v>
      </c>
    </row>
    <row r="28" spans="1:4" x14ac:dyDescent="0.45">
      <c r="A28" s="27" t="s">
        <v>534</v>
      </c>
      <c r="B28" s="47">
        <v>0.85</v>
      </c>
      <c r="C28" s="23" t="s">
        <v>535</v>
      </c>
      <c r="D28" s="26" t="s">
        <v>505</v>
      </c>
    </row>
    <row r="29" spans="1:4" x14ac:dyDescent="0.45">
      <c r="A29" s="27" t="s">
        <v>536</v>
      </c>
      <c r="B29" s="47">
        <v>0.8</v>
      </c>
      <c r="C29" s="23" t="s">
        <v>537</v>
      </c>
      <c r="D29" s="26" t="s">
        <v>505</v>
      </c>
    </row>
    <row r="30" spans="1:4" x14ac:dyDescent="0.45">
      <c r="A30" s="27" t="s">
        <v>538</v>
      </c>
      <c r="B30" s="47">
        <v>0.7</v>
      </c>
      <c r="C30" s="23" t="s">
        <v>539</v>
      </c>
      <c r="D30" s="26" t="s">
        <v>505</v>
      </c>
    </row>
    <row r="31" spans="1:4" x14ac:dyDescent="0.45">
      <c r="A31" s="27" t="s">
        <v>540</v>
      </c>
      <c r="B31" s="47">
        <v>0.65</v>
      </c>
      <c r="C31" s="23" t="s">
        <v>541</v>
      </c>
      <c r="D31" s="26" t="s">
        <v>505</v>
      </c>
    </row>
    <row r="32" spans="1:4" x14ac:dyDescent="0.45">
      <c r="A32" s="27" t="s">
        <v>542</v>
      </c>
      <c r="B32" s="47">
        <v>0.5</v>
      </c>
      <c r="C32" s="23" t="s">
        <v>543</v>
      </c>
      <c r="D32" s="26" t="s">
        <v>505</v>
      </c>
    </row>
    <row r="34" spans="1:4" ht="24.75" x14ac:dyDescent="0.55000000000000004">
      <c r="A34" s="20" t="s">
        <v>210</v>
      </c>
      <c r="B34" s="65" t="s">
        <v>502</v>
      </c>
      <c r="C34" s="66" t="s">
        <v>3</v>
      </c>
      <c r="D34" s="66" t="s">
        <v>4</v>
      </c>
    </row>
    <row r="35" spans="1:4" x14ac:dyDescent="0.45">
      <c r="A35" s="18" t="s">
        <v>501</v>
      </c>
      <c r="B35" s="65"/>
      <c r="C35" s="66"/>
      <c r="D35" s="66"/>
    </row>
    <row r="36" spans="1:4" x14ac:dyDescent="0.45">
      <c r="A36" s="27" t="s">
        <v>544</v>
      </c>
      <c r="B36" s="22">
        <v>599</v>
      </c>
      <c r="C36" s="23" t="s">
        <v>545</v>
      </c>
      <c r="D36" s="26" t="s">
        <v>505</v>
      </c>
    </row>
    <row r="37" spans="1:4" ht="19.5" customHeight="1" x14ac:dyDescent="0.45">
      <c r="A37" s="27" t="s">
        <v>546</v>
      </c>
      <c r="B37" s="22">
        <v>1299</v>
      </c>
      <c r="C37" s="23" t="s">
        <v>547</v>
      </c>
      <c r="D37" s="26" t="s">
        <v>505</v>
      </c>
    </row>
    <row r="38" spans="1:4" x14ac:dyDescent="0.45">
      <c r="A38" s="27" t="s">
        <v>548</v>
      </c>
      <c r="B38" s="22">
        <v>49</v>
      </c>
      <c r="C38" s="23" t="s">
        <v>549</v>
      </c>
      <c r="D38" s="26" t="s">
        <v>505</v>
      </c>
    </row>
    <row r="39" spans="1:4" x14ac:dyDescent="0.45">
      <c r="A39" s="27" t="s">
        <v>550</v>
      </c>
      <c r="B39" s="22">
        <v>45</v>
      </c>
      <c r="C39" s="23" t="s">
        <v>551</v>
      </c>
      <c r="D39" s="26" t="s">
        <v>505</v>
      </c>
    </row>
    <row r="40" spans="1:4" x14ac:dyDescent="0.45">
      <c r="A40" s="27" t="s">
        <v>552</v>
      </c>
      <c r="B40" s="22">
        <v>39</v>
      </c>
      <c r="C40" s="23" t="s">
        <v>553</v>
      </c>
      <c r="D40" s="26" t="s">
        <v>505</v>
      </c>
    </row>
    <row r="41" spans="1:4" x14ac:dyDescent="0.45">
      <c r="A41" s="27" t="s">
        <v>554</v>
      </c>
      <c r="B41" s="22">
        <v>35</v>
      </c>
      <c r="C41" s="23" t="s">
        <v>555</v>
      </c>
      <c r="D41" s="26" t="s">
        <v>505</v>
      </c>
    </row>
    <row r="42" spans="1:4" x14ac:dyDescent="0.45">
      <c r="A42" s="27" t="s">
        <v>556</v>
      </c>
      <c r="B42" s="22">
        <f>B38+45</f>
        <v>94</v>
      </c>
      <c r="C42" s="23" t="s">
        <v>557</v>
      </c>
      <c r="D42" s="26" t="s">
        <v>505</v>
      </c>
    </row>
    <row r="43" spans="1:4" x14ac:dyDescent="0.45">
      <c r="A43" s="27" t="s">
        <v>558</v>
      </c>
      <c r="B43" s="22">
        <f>B39+42</f>
        <v>87</v>
      </c>
      <c r="C43" s="23" t="s">
        <v>559</v>
      </c>
      <c r="D43" s="26" t="s">
        <v>505</v>
      </c>
    </row>
    <row r="45" spans="1:4" ht="24.75" x14ac:dyDescent="0.55000000000000004">
      <c r="A45" s="21" t="s">
        <v>242</v>
      </c>
      <c r="B45" s="65" t="s">
        <v>502</v>
      </c>
      <c r="C45" s="66" t="s">
        <v>3</v>
      </c>
      <c r="D45" s="66" t="s">
        <v>4</v>
      </c>
    </row>
    <row r="46" spans="1:4" x14ac:dyDescent="0.45">
      <c r="A46" s="18" t="s">
        <v>501</v>
      </c>
      <c r="B46" s="65"/>
      <c r="C46" s="66"/>
      <c r="D46" s="66"/>
    </row>
    <row r="47" spans="1:4" x14ac:dyDescent="0.45">
      <c r="A47" s="27" t="s">
        <v>560</v>
      </c>
      <c r="B47" s="22">
        <f>3/12</f>
        <v>0.25</v>
      </c>
      <c r="C47" s="23" t="s">
        <v>561</v>
      </c>
      <c r="D47" s="26" t="s">
        <v>505</v>
      </c>
    </row>
    <row r="48" spans="1:4" ht="19.5" customHeight="1" x14ac:dyDescent="0.45">
      <c r="A48" s="27" t="s">
        <v>562</v>
      </c>
      <c r="B48" s="22">
        <f>2.4/12</f>
        <v>0.19999999999999998</v>
      </c>
      <c r="C48" s="23" t="s">
        <v>563</v>
      </c>
      <c r="D48" s="26" t="s">
        <v>505</v>
      </c>
    </row>
    <row r="49" spans="1:4" x14ac:dyDescent="0.45">
      <c r="A49" s="27" t="s">
        <v>564</v>
      </c>
      <c r="B49" s="22">
        <f>1.9/12</f>
        <v>0.15833333333333333</v>
      </c>
      <c r="C49" s="23" t="s">
        <v>565</v>
      </c>
      <c r="D49" s="26" t="s">
        <v>505</v>
      </c>
    </row>
    <row r="50" spans="1:4" x14ac:dyDescent="0.45">
      <c r="A50" s="27" t="s">
        <v>566</v>
      </c>
      <c r="B50" s="22">
        <f>1.8/12</f>
        <v>0.15</v>
      </c>
      <c r="C50" s="23" t="s">
        <v>567</v>
      </c>
      <c r="D50" s="26" t="s">
        <v>505</v>
      </c>
    </row>
    <row r="52" spans="1:4" ht="24.75" x14ac:dyDescent="0.55000000000000004">
      <c r="A52" s="13" t="s">
        <v>757</v>
      </c>
      <c r="B52" s="65" t="s">
        <v>2</v>
      </c>
      <c r="C52" s="66" t="s">
        <v>3</v>
      </c>
      <c r="D52" s="66" t="s">
        <v>4</v>
      </c>
    </row>
    <row r="53" spans="1:4" ht="20.25" x14ac:dyDescent="0.45">
      <c r="A53" s="59" t="s">
        <v>568</v>
      </c>
      <c r="B53" s="65"/>
      <c r="C53" s="66"/>
      <c r="D53" s="66"/>
    </row>
    <row r="54" spans="1:4" x14ac:dyDescent="0.45">
      <c r="A54" s="27" t="s">
        <v>569</v>
      </c>
      <c r="B54" s="47">
        <v>999</v>
      </c>
      <c r="C54" s="23" t="s">
        <v>570</v>
      </c>
      <c r="D54" s="26" t="s">
        <v>505</v>
      </c>
    </row>
    <row r="55" spans="1:4" x14ac:dyDescent="0.45">
      <c r="A55" s="27" t="s">
        <v>571</v>
      </c>
      <c r="B55" s="47">
        <v>3499</v>
      </c>
      <c r="C55" s="23" t="s">
        <v>572</v>
      </c>
      <c r="D55" s="26" t="s">
        <v>505</v>
      </c>
    </row>
    <row r="56" spans="1:4" x14ac:dyDescent="0.45">
      <c r="A56" s="27" t="s">
        <v>573</v>
      </c>
      <c r="B56" s="47">
        <v>349</v>
      </c>
      <c r="C56" s="23" t="s">
        <v>574</v>
      </c>
      <c r="D56" s="26" t="s">
        <v>505</v>
      </c>
    </row>
    <row r="58" spans="1:4" ht="24.75" x14ac:dyDescent="0.55000000000000004">
      <c r="A58" s="13" t="s">
        <v>757</v>
      </c>
      <c r="B58" s="65" t="s">
        <v>2</v>
      </c>
      <c r="C58" s="66" t="s">
        <v>3</v>
      </c>
      <c r="D58" s="66" t="s">
        <v>4</v>
      </c>
    </row>
    <row r="59" spans="1:4" x14ac:dyDescent="0.45">
      <c r="A59" s="18" t="s">
        <v>575</v>
      </c>
      <c r="B59" s="65"/>
      <c r="C59" s="66"/>
      <c r="D59" s="66"/>
    </row>
    <row r="60" spans="1:4" x14ac:dyDescent="0.45">
      <c r="A60" s="27" t="s">
        <v>576</v>
      </c>
      <c r="B60" s="36" t="s">
        <v>577</v>
      </c>
      <c r="C60" s="23"/>
      <c r="D60" s="26"/>
    </row>
    <row r="61" spans="1:4" x14ac:dyDescent="0.45">
      <c r="A61" s="27" t="s">
        <v>578</v>
      </c>
      <c r="B61" s="36" t="s">
        <v>470</v>
      </c>
      <c r="C61" s="23"/>
      <c r="D61" s="26"/>
    </row>
    <row r="64" spans="1:4" x14ac:dyDescent="0.45">
      <c r="A64" s="54" t="s">
        <v>579</v>
      </c>
    </row>
    <row r="65" spans="1:4" ht="99.75" hidden="1" x14ac:dyDescent="0.45">
      <c r="A65" s="55" t="s">
        <v>580</v>
      </c>
    </row>
    <row r="66" spans="1:4" x14ac:dyDescent="0.45">
      <c r="A66" s="54" t="s">
        <v>581</v>
      </c>
      <c r="B66" s="54"/>
      <c r="C66" s="54"/>
      <c r="D66" s="54"/>
    </row>
  </sheetData>
  <sheetProtection algorithmName="SHA-512" hashValue="lXiX/HwgU4MYFZjoPaEH1tdq8wOAnx2sGSMXHAxCaBANPlC4N5JMUFaSAAWzjsKpPXIFSulgLBBFMw2kFzUbGA==" saltValue="iFxw/MPqrUw7/PjYsXwAdg==" spinCount="100000" sheet="1" objects="1" scenarios="1"/>
  <mergeCells count="18">
    <mergeCell ref="B34:B35"/>
    <mergeCell ref="C34:C35"/>
    <mergeCell ref="D34:D35"/>
    <mergeCell ref="B45:B46"/>
    <mergeCell ref="B8:B9"/>
    <mergeCell ref="C8:C9"/>
    <mergeCell ref="D8:D9"/>
    <mergeCell ref="B25:B26"/>
    <mergeCell ref="C25:C26"/>
    <mergeCell ref="D25:D26"/>
    <mergeCell ref="C45:C46"/>
    <mergeCell ref="D45:D46"/>
    <mergeCell ref="B58:B59"/>
    <mergeCell ref="C58:C59"/>
    <mergeCell ref="D58:D59"/>
    <mergeCell ref="B52:B53"/>
    <mergeCell ref="C52:C53"/>
    <mergeCell ref="D52:D53"/>
  </mergeCells>
  <pageMargins left="0.7" right="0.7" top="0.75" bottom="0.75" header="0.3" footer="0.3"/>
  <pageSetup paperSize="9" scale="68" fitToHeight="0" orientation="portrait" r:id="rId1"/>
  <headerFooter>
    <oddHeader>&amp;L&amp;"Bahnschrift Light,Regular"&amp;10i-Vertix NMS Pricelist - i-Vertix Provider/MSP</oddHeader>
    <oddFooter>&amp;L&amp;"Bahnschrift Light,Light Bold"&amp;10PGUM S.r.l.&amp;"Bahnschrift Light,Regular"
Sede legale: Via Vecchia 18/C
39040 Ora
P.IVA e CF: IT02923310219&amp;C&amp;"+,Regular"&amp;10page &amp;P of &amp;N&amp;R&amp;"Bahnschrift Light,Regular"&amp;10www.i-vertix.com
info@i-vertix.com</oddFooter>
  </headerFooter>
  <rowBreaks count="1" manualBreakCount="1">
    <brk id="32" max="4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19E29-D680-45C6-AAA5-B54300CE887D}">
  <sheetPr>
    <pageSetUpPr fitToPage="1"/>
  </sheetPr>
  <dimension ref="A2:F71"/>
  <sheetViews>
    <sheetView zoomScale="90" zoomScaleNormal="90" workbookViewId="0">
      <pane ySplit="9" topLeftCell="A55" activePane="bottomLeft" state="frozen"/>
      <selection pane="bottomLeft" activeCell="A58" sqref="A58"/>
    </sheetView>
  </sheetViews>
  <sheetFormatPr defaultColWidth="8.85546875" defaultRowHeight="19.5" x14ac:dyDescent="0.45"/>
  <cols>
    <col min="1" max="1" width="60.7109375" style="6" bestFit="1" customWidth="1"/>
    <col min="2" max="2" width="4.140625" style="6" customWidth="1"/>
    <col min="3" max="3" width="15.7109375" style="8" bestFit="1" customWidth="1"/>
    <col min="4" max="4" width="28.42578125" style="6" bestFit="1" customWidth="1"/>
    <col min="5" max="8" width="8.85546875" style="6"/>
    <col min="9" max="9" width="10.7109375" style="6" bestFit="1" customWidth="1"/>
    <col min="10" max="10" width="12.28515625" style="6" bestFit="1" customWidth="1"/>
    <col min="11" max="11" width="10.7109375" style="6" bestFit="1" customWidth="1"/>
    <col min="12" max="16384" width="8.85546875" style="6"/>
  </cols>
  <sheetData>
    <row r="2" spans="1:6" x14ac:dyDescent="0.45">
      <c r="C2" s="7"/>
    </row>
    <row r="3" spans="1:6" ht="30" x14ac:dyDescent="0.65">
      <c r="B3" s="11" t="s">
        <v>0</v>
      </c>
      <c r="C3" s="12"/>
      <c r="D3" s="12"/>
      <c r="E3" s="12"/>
      <c r="F3" s="12"/>
    </row>
    <row r="4" spans="1:6" ht="24.75" x14ac:dyDescent="0.55000000000000004">
      <c r="B4" s="13" t="str">
        <f>Perpetual!B4</f>
        <v>Pricelist January 2026</v>
      </c>
      <c r="C4" s="12"/>
      <c r="D4" s="12"/>
      <c r="E4" s="12"/>
      <c r="F4" s="12"/>
    </row>
    <row r="10" spans="1:6" ht="24.75" x14ac:dyDescent="0.55000000000000004">
      <c r="A10" s="19" t="s">
        <v>1</v>
      </c>
      <c r="B10" s="14"/>
      <c r="C10" s="65" t="s">
        <v>502</v>
      </c>
      <c r="D10" s="66" t="s">
        <v>3</v>
      </c>
      <c r="E10" s="66" t="s">
        <v>4</v>
      </c>
    </row>
    <row r="11" spans="1:6" x14ac:dyDescent="0.45">
      <c r="A11" s="18" t="s">
        <v>582</v>
      </c>
      <c r="B11" s="14"/>
      <c r="C11" s="65"/>
      <c r="D11" s="66"/>
      <c r="E11" s="66"/>
    </row>
    <row r="12" spans="1:6" x14ac:dyDescent="0.45">
      <c r="A12" s="27" t="s">
        <v>583</v>
      </c>
      <c r="B12" s="15"/>
      <c r="C12" s="47">
        <v>0.49</v>
      </c>
      <c r="D12" s="23" t="s">
        <v>584</v>
      </c>
      <c r="E12" s="26" t="s">
        <v>585</v>
      </c>
    </row>
    <row r="13" spans="1:6" x14ac:dyDescent="0.45">
      <c r="A13" s="27" t="s">
        <v>586</v>
      </c>
      <c r="B13" s="15"/>
      <c r="C13" s="47">
        <v>0.44000000000000006</v>
      </c>
      <c r="D13" s="23" t="s">
        <v>587</v>
      </c>
      <c r="E13" s="26" t="s">
        <v>585</v>
      </c>
    </row>
    <row r="14" spans="1:6" x14ac:dyDescent="0.45">
      <c r="A14" s="27" t="s">
        <v>588</v>
      </c>
      <c r="B14" s="15"/>
      <c r="C14" s="47">
        <v>0.39</v>
      </c>
      <c r="D14" s="23" t="s">
        <v>589</v>
      </c>
      <c r="E14" s="26" t="s">
        <v>585</v>
      </c>
    </row>
    <row r="15" spans="1:6" x14ac:dyDescent="0.45">
      <c r="A15" s="27" t="s">
        <v>590</v>
      </c>
      <c r="B15" s="15"/>
      <c r="C15" s="47">
        <v>0.28999999999999998</v>
      </c>
      <c r="D15" s="23" t="s">
        <v>591</v>
      </c>
      <c r="E15" s="26" t="s">
        <v>585</v>
      </c>
    </row>
    <row r="16" spans="1:6" x14ac:dyDescent="0.45">
      <c r="A16" s="27" t="s">
        <v>592</v>
      </c>
      <c r="B16" s="15"/>
      <c r="C16" s="47">
        <v>0.23</v>
      </c>
      <c r="D16" s="23" t="s">
        <v>593</v>
      </c>
      <c r="E16" s="26" t="s">
        <v>585</v>
      </c>
    </row>
    <row r="17" spans="1:5" x14ac:dyDescent="0.45">
      <c r="A17" s="27" t="s">
        <v>594</v>
      </c>
      <c r="B17" s="15"/>
      <c r="C17" s="47">
        <v>0.19</v>
      </c>
      <c r="D17" s="23" t="s">
        <v>595</v>
      </c>
      <c r="E17" s="26" t="s">
        <v>585</v>
      </c>
    </row>
    <row r="18" spans="1:5" x14ac:dyDescent="0.45">
      <c r="A18" s="27" t="s">
        <v>596</v>
      </c>
      <c r="B18" s="15"/>
      <c r="C18" s="47">
        <v>0.17</v>
      </c>
      <c r="D18" s="23" t="s">
        <v>597</v>
      </c>
      <c r="E18" s="26" t="s">
        <v>585</v>
      </c>
    </row>
    <row r="19" spans="1:5" x14ac:dyDescent="0.45">
      <c r="A19" s="27" t="s">
        <v>598</v>
      </c>
      <c r="B19" s="15"/>
      <c r="C19" s="47">
        <v>5</v>
      </c>
      <c r="D19" s="23" t="s">
        <v>599</v>
      </c>
      <c r="E19" s="26" t="s">
        <v>585</v>
      </c>
    </row>
    <row r="20" spans="1:5" x14ac:dyDescent="0.45">
      <c r="A20" s="27" t="s">
        <v>600</v>
      </c>
      <c r="B20" s="15"/>
      <c r="C20" s="47">
        <v>4.5</v>
      </c>
      <c r="D20" s="23" t="s">
        <v>601</v>
      </c>
      <c r="E20" s="26" t="s">
        <v>585</v>
      </c>
    </row>
    <row r="21" spans="1:5" x14ac:dyDescent="0.45">
      <c r="A21" s="27" t="s">
        <v>602</v>
      </c>
      <c r="B21" s="15"/>
      <c r="C21" s="47">
        <v>4</v>
      </c>
      <c r="D21" s="23" t="s">
        <v>603</v>
      </c>
      <c r="E21" s="26" t="s">
        <v>585</v>
      </c>
    </row>
    <row r="22" spans="1:5" x14ac:dyDescent="0.45">
      <c r="A22" s="27" t="s">
        <v>604</v>
      </c>
      <c r="B22" s="15"/>
      <c r="C22" s="47">
        <v>3.5</v>
      </c>
      <c r="D22" s="23" t="s">
        <v>605</v>
      </c>
      <c r="E22" s="26" t="s">
        <v>585</v>
      </c>
    </row>
    <row r="23" spans="1:5" x14ac:dyDescent="0.45">
      <c r="A23" s="27" t="s">
        <v>606</v>
      </c>
      <c r="B23" s="15"/>
      <c r="C23" s="47">
        <v>3</v>
      </c>
      <c r="D23" s="23" t="s">
        <v>607</v>
      </c>
      <c r="E23" s="26" t="s">
        <v>585</v>
      </c>
    </row>
    <row r="24" spans="1:5" x14ac:dyDescent="0.45">
      <c r="A24" s="27" t="s">
        <v>608</v>
      </c>
      <c r="B24" s="15"/>
      <c r="C24" s="47">
        <v>2.75</v>
      </c>
      <c r="D24" s="23" t="s">
        <v>609</v>
      </c>
      <c r="E24" s="26" t="s">
        <v>585</v>
      </c>
    </row>
    <row r="25" spans="1:5" x14ac:dyDescent="0.45">
      <c r="A25" s="27" t="s">
        <v>610</v>
      </c>
      <c r="B25" s="15"/>
      <c r="C25" s="47">
        <v>2.5</v>
      </c>
      <c r="D25" s="23" t="s">
        <v>611</v>
      </c>
      <c r="E25" s="26" t="s">
        <v>585</v>
      </c>
    </row>
    <row r="26" spans="1:5" x14ac:dyDescent="0.45">
      <c r="A26" s="27" t="s">
        <v>612</v>
      </c>
      <c r="B26" s="15"/>
      <c r="C26" s="47">
        <v>2.25</v>
      </c>
      <c r="D26" s="23" t="s">
        <v>613</v>
      </c>
      <c r="E26" s="26" t="s">
        <v>585</v>
      </c>
    </row>
    <row r="27" spans="1:5" x14ac:dyDescent="0.45">
      <c r="A27" s="27" t="s">
        <v>614</v>
      </c>
      <c r="B27" s="15"/>
      <c r="C27" s="47">
        <v>2</v>
      </c>
      <c r="D27" s="23" t="s">
        <v>615</v>
      </c>
      <c r="E27" s="26" t="s">
        <v>585</v>
      </c>
    </row>
    <row r="28" spans="1:5" x14ac:dyDescent="0.45">
      <c r="A28" s="27" t="s">
        <v>616</v>
      </c>
      <c r="B28" s="15"/>
      <c r="C28" s="47">
        <v>1.5</v>
      </c>
      <c r="D28" s="23" t="s">
        <v>617</v>
      </c>
      <c r="E28" s="26" t="s">
        <v>585</v>
      </c>
    </row>
    <row r="29" spans="1:5" x14ac:dyDescent="0.45">
      <c r="A29" s="27" t="s">
        <v>618</v>
      </c>
      <c r="B29" s="15"/>
      <c r="C29" s="47">
        <v>1.25</v>
      </c>
      <c r="D29" s="23" t="s">
        <v>619</v>
      </c>
      <c r="E29" s="26" t="s">
        <v>585</v>
      </c>
    </row>
    <row r="30" spans="1:5" x14ac:dyDescent="0.45">
      <c r="A30" s="27" t="s">
        <v>620</v>
      </c>
      <c r="B30" s="15"/>
      <c r="C30" s="47">
        <v>1.1499999999999999</v>
      </c>
      <c r="D30" s="23" t="s">
        <v>621</v>
      </c>
      <c r="E30" s="26" t="s">
        <v>585</v>
      </c>
    </row>
    <row r="31" spans="1:5" x14ac:dyDescent="0.45">
      <c r="A31" s="27" t="s">
        <v>622</v>
      </c>
      <c r="B31" s="15"/>
      <c r="C31" s="47">
        <v>1.1000000000000001</v>
      </c>
      <c r="D31" s="23" t="s">
        <v>623</v>
      </c>
      <c r="E31" s="26" t="s">
        <v>585</v>
      </c>
    </row>
    <row r="32" spans="1:5" x14ac:dyDescent="0.45">
      <c r="A32" s="27" t="s">
        <v>624</v>
      </c>
      <c r="B32" s="15"/>
      <c r="C32" s="47">
        <v>1.05</v>
      </c>
      <c r="D32" s="23" t="s">
        <v>625</v>
      </c>
      <c r="E32" s="26" t="s">
        <v>585</v>
      </c>
    </row>
    <row r="33" spans="1:5" x14ac:dyDescent="0.45">
      <c r="A33" s="27" t="s">
        <v>718</v>
      </c>
      <c r="B33" s="15"/>
      <c r="C33" s="61">
        <v>0.2</v>
      </c>
      <c r="D33" s="23" t="s">
        <v>713</v>
      </c>
      <c r="E33" s="26" t="s">
        <v>585</v>
      </c>
    </row>
    <row r="34" spans="1:5" x14ac:dyDescent="0.45">
      <c r="A34" s="27" t="s">
        <v>83</v>
      </c>
      <c r="B34" s="15"/>
      <c r="C34" s="47">
        <v>29</v>
      </c>
      <c r="D34" s="23" t="s">
        <v>626</v>
      </c>
      <c r="E34" s="26" t="s">
        <v>585</v>
      </c>
    </row>
    <row r="35" spans="1:5" x14ac:dyDescent="0.45">
      <c r="A35" s="27" t="s">
        <v>627</v>
      </c>
      <c r="B35" s="15"/>
      <c r="C35" s="47">
        <f>C34+45</f>
        <v>74</v>
      </c>
      <c r="D35" s="23" t="s">
        <v>628</v>
      </c>
      <c r="E35" s="26" t="s">
        <v>585</v>
      </c>
    </row>
    <row r="36" spans="1:5" x14ac:dyDescent="0.45">
      <c r="A36" s="27" t="s">
        <v>629</v>
      </c>
      <c r="B36" s="15"/>
      <c r="C36" s="47">
        <v>149</v>
      </c>
      <c r="D36" s="23" t="s">
        <v>630</v>
      </c>
      <c r="E36" s="26" t="s">
        <v>585</v>
      </c>
    </row>
    <row r="37" spans="1:5" x14ac:dyDescent="0.45">
      <c r="A37" s="27" t="s">
        <v>631</v>
      </c>
      <c r="B37" s="15"/>
      <c r="C37" s="47">
        <v>200</v>
      </c>
      <c r="D37" s="23" t="s">
        <v>632</v>
      </c>
      <c r="E37" s="26" t="s">
        <v>585</v>
      </c>
    </row>
    <row r="38" spans="1:5" x14ac:dyDescent="0.45">
      <c r="A38" s="27" t="s">
        <v>633</v>
      </c>
      <c r="B38" s="15"/>
      <c r="C38" s="47">
        <v>200</v>
      </c>
      <c r="D38" s="23" t="s">
        <v>634</v>
      </c>
      <c r="E38" s="26" t="s">
        <v>585</v>
      </c>
    </row>
    <row r="39" spans="1:5" x14ac:dyDescent="0.45">
      <c r="A39" s="27" t="s">
        <v>635</v>
      </c>
      <c r="B39" s="15"/>
      <c r="C39" s="47">
        <v>6</v>
      </c>
      <c r="D39" s="23" t="s">
        <v>636</v>
      </c>
      <c r="E39" s="26" t="s">
        <v>585</v>
      </c>
    </row>
    <row r="41" spans="1:5" ht="24.75" x14ac:dyDescent="0.55000000000000004">
      <c r="A41" s="19" t="s">
        <v>756</v>
      </c>
      <c r="B41" s="14"/>
      <c r="C41" s="65" t="s">
        <v>502</v>
      </c>
      <c r="D41" s="66" t="s">
        <v>3</v>
      </c>
      <c r="E41" s="66" t="s">
        <v>4</v>
      </c>
    </row>
    <row r="42" spans="1:5" x14ac:dyDescent="0.45">
      <c r="A42" s="18" t="s">
        <v>582</v>
      </c>
      <c r="B42" s="14"/>
      <c r="C42" s="65"/>
      <c r="D42" s="66"/>
      <c r="E42" s="66"/>
    </row>
    <row r="43" spans="1:5" x14ac:dyDescent="0.45">
      <c r="A43" s="27" t="s">
        <v>758</v>
      </c>
      <c r="B43" s="15"/>
      <c r="C43" s="47">
        <v>1.3</v>
      </c>
      <c r="D43" s="23" t="s">
        <v>637</v>
      </c>
      <c r="E43" s="26" t="s">
        <v>585</v>
      </c>
    </row>
    <row r="44" spans="1:5" x14ac:dyDescent="0.45">
      <c r="A44" s="27" t="s">
        <v>759</v>
      </c>
      <c r="B44" s="15"/>
      <c r="C44" s="47">
        <v>1.1000000000000001</v>
      </c>
      <c r="D44" s="23" t="s">
        <v>638</v>
      </c>
      <c r="E44" s="26" t="s">
        <v>585</v>
      </c>
    </row>
    <row r="45" spans="1:5" x14ac:dyDescent="0.45">
      <c r="A45" s="27" t="s">
        <v>532</v>
      </c>
      <c r="B45" s="15"/>
      <c r="C45" s="47">
        <v>0.9</v>
      </c>
      <c r="D45" s="23" t="s">
        <v>639</v>
      </c>
      <c r="E45" s="26" t="s">
        <v>585</v>
      </c>
    </row>
    <row r="46" spans="1:5" x14ac:dyDescent="0.45">
      <c r="A46" s="27" t="s">
        <v>534</v>
      </c>
      <c r="B46" s="15"/>
      <c r="C46" s="47">
        <v>0.75</v>
      </c>
      <c r="D46" s="23" t="s">
        <v>640</v>
      </c>
      <c r="E46" s="26" t="s">
        <v>585</v>
      </c>
    </row>
    <row r="47" spans="1:5" x14ac:dyDescent="0.45">
      <c r="A47" s="27" t="s">
        <v>760</v>
      </c>
      <c r="B47" s="15"/>
      <c r="C47" s="47">
        <v>0.7</v>
      </c>
      <c r="D47" s="23" t="s">
        <v>640</v>
      </c>
      <c r="E47" s="26" t="s">
        <v>585</v>
      </c>
    </row>
    <row r="49" spans="1:5" ht="24.75" x14ac:dyDescent="0.55000000000000004">
      <c r="A49" s="20" t="s">
        <v>707</v>
      </c>
      <c r="B49" s="14"/>
      <c r="C49" s="71" t="s">
        <v>765</v>
      </c>
      <c r="D49" s="66" t="s">
        <v>3</v>
      </c>
      <c r="E49" s="66" t="s">
        <v>4</v>
      </c>
    </row>
    <row r="50" spans="1:5" x14ac:dyDescent="0.45">
      <c r="A50" s="18" t="s">
        <v>582</v>
      </c>
      <c r="B50" s="14"/>
      <c r="C50" s="71"/>
      <c r="D50" s="66"/>
      <c r="E50" s="66"/>
    </row>
    <row r="51" spans="1:5" x14ac:dyDescent="0.45">
      <c r="A51" s="27" t="s">
        <v>766</v>
      </c>
      <c r="B51" s="27"/>
      <c r="C51" s="47">
        <v>4.8</v>
      </c>
      <c r="D51" s="23" t="s">
        <v>714</v>
      </c>
      <c r="E51" s="26" t="s">
        <v>711</v>
      </c>
    </row>
    <row r="52" spans="1:5" x14ac:dyDescent="0.45">
      <c r="A52" s="27" t="s">
        <v>767</v>
      </c>
      <c r="B52" s="27"/>
      <c r="C52" s="47">
        <v>5.8</v>
      </c>
      <c r="D52" s="23" t="s">
        <v>715</v>
      </c>
      <c r="E52" s="26" t="s">
        <v>711</v>
      </c>
    </row>
    <row r="53" spans="1:5" x14ac:dyDescent="0.45">
      <c r="A53" s="27" t="s">
        <v>768</v>
      </c>
      <c r="B53" s="27"/>
      <c r="C53" s="47">
        <v>6.6</v>
      </c>
      <c r="D53" s="23" t="s">
        <v>716</v>
      </c>
      <c r="E53" s="26" t="s">
        <v>711</v>
      </c>
    </row>
    <row r="54" spans="1:5" x14ac:dyDescent="0.45">
      <c r="A54" s="27" t="s">
        <v>769</v>
      </c>
      <c r="B54" s="27"/>
      <c r="C54" s="47">
        <v>7.3</v>
      </c>
      <c r="D54" s="23" t="s">
        <v>717</v>
      </c>
      <c r="E54" s="26" t="s">
        <v>711</v>
      </c>
    </row>
    <row r="56" spans="1:5" ht="24.75" x14ac:dyDescent="0.55000000000000004">
      <c r="A56" s="21" t="s">
        <v>242</v>
      </c>
      <c r="B56" s="14"/>
      <c r="C56" s="65" t="s">
        <v>502</v>
      </c>
      <c r="D56" s="66" t="s">
        <v>3</v>
      </c>
      <c r="E56" s="66" t="s">
        <v>4</v>
      </c>
    </row>
    <row r="57" spans="1:5" x14ac:dyDescent="0.45">
      <c r="A57" s="18" t="s">
        <v>582</v>
      </c>
      <c r="B57" s="14"/>
      <c r="C57" s="65"/>
      <c r="D57" s="66"/>
      <c r="E57" s="66"/>
    </row>
    <row r="58" spans="1:5" x14ac:dyDescent="0.45">
      <c r="A58" s="27" t="s">
        <v>641</v>
      </c>
      <c r="B58" s="27"/>
      <c r="C58" s="47">
        <v>99</v>
      </c>
      <c r="D58" s="23" t="s">
        <v>642</v>
      </c>
      <c r="E58" s="26" t="s">
        <v>585</v>
      </c>
    </row>
    <row r="59" spans="1:5" x14ac:dyDescent="0.45">
      <c r="A59" s="27" t="s">
        <v>643</v>
      </c>
      <c r="B59" s="27"/>
      <c r="C59" s="47">
        <v>229</v>
      </c>
      <c r="D59" s="23" t="s">
        <v>644</v>
      </c>
      <c r="E59" s="26" t="s">
        <v>585</v>
      </c>
    </row>
    <row r="60" spans="1:5" x14ac:dyDescent="0.45">
      <c r="A60" s="27" t="s">
        <v>645</v>
      </c>
      <c r="B60" s="27"/>
      <c r="C60" s="47">
        <v>349</v>
      </c>
      <c r="D60" s="23" t="s">
        <v>646</v>
      </c>
      <c r="E60" s="26" t="s">
        <v>585</v>
      </c>
    </row>
    <row r="61" spans="1:5" x14ac:dyDescent="0.45">
      <c r="A61" s="27" t="s">
        <v>647</v>
      </c>
      <c r="B61" s="27"/>
      <c r="C61" s="47">
        <v>549</v>
      </c>
      <c r="D61" s="23" t="s">
        <v>648</v>
      </c>
      <c r="E61" s="26" t="s">
        <v>585</v>
      </c>
    </row>
    <row r="62" spans="1:5" x14ac:dyDescent="0.45">
      <c r="A62" s="27" t="s">
        <v>649</v>
      </c>
      <c r="B62" s="27"/>
      <c r="C62" s="47">
        <v>949</v>
      </c>
      <c r="D62" s="23" t="s">
        <v>650</v>
      </c>
      <c r="E62" s="26" t="s">
        <v>585</v>
      </c>
    </row>
    <row r="63" spans="1:5" x14ac:dyDescent="0.45">
      <c r="A63" s="27" t="s">
        <v>651</v>
      </c>
      <c r="B63" s="27"/>
      <c r="C63" s="47">
        <v>389</v>
      </c>
      <c r="D63" s="23" t="s">
        <v>652</v>
      </c>
      <c r="E63" s="26" t="s">
        <v>585</v>
      </c>
    </row>
    <row r="64" spans="1:5" x14ac:dyDescent="0.45">
      <c r="A64" s="27" t="s">
        <v>653</v>
      </c>
      <c r="B64" s="27"/>
      <c r="C64" s="47">
        <v>25</v>
      </c>
      <c r="D64" s="23" t="s">
        <v>654</v>
      </c>
      <c r="E64" s="26" t="s">
        <v>585</v>
      </c>
    </row>
    <row r="65" spans="1:5" x14ac:dyDescent="0.45">
      <c r="A65" s="27" t="s">
        <v>655</v>
      </c>
      <c r="B65" s="27"/>
      <c r="C65" s="47">
        <v>15.9</v>
      </c>
      <c r="D65" s="23" t="s">
        <v>656</v>
      </c>
      <c r="E65" s="26" t="s">
        <v>585</v>
      </c>
    </row>
    <row r="66" spans="1:5" x14ac:dyDescent="0.45">
      <c r="A66" s="27" t="s">
        <v>657</v>
      </c>
      <c r="B66" s="27"/>
      <c r="C66" s="47">
        <v>15.9</v>
      </c>
      <c r="D66" s="23" t="s">
        <v>658</v>
      </c>
      <c r="E66" s="26" t="s">
        <v>585</v>
      </c>
    </row>
    <row r="67" spans="1:5" x14ac:dyDescent="0.45">
      <c r="A67" s="27" t="s">
        <v>631</v>
      </c>
      <c r="B67" s="27"/>
      <c r="C67" s="47">
        <v>400</v>
      </c>
      <c r="D67" s="23" t="s">
        <v>659</v>
      </c>
      <c r="E67" s="26" t="s">
        <v>585</v>
      </c>
    </row>
    <row r="70" spans="1:5" x14ac:dyDescent="0.45">
      <c r="A70" s="28" t="s">
        <v>579</v>
      </c>
      <c r="B70" s="9"/>
    </row>
    <row r="71" spans="1:5" x14ac:dyDescent="0.45">
      <c r="A71" s="28" t="s">
        <v>712</v>
      </c>
    </row>
  </sheetData>
  <sheetProtection algorithmName="SHA-512" hashValue="Wexq38RwvsoZdqhvOq65JzTyNIAtUodJ6/hUhfeKEqqXmmtEieftQtM2SEfcrX52E1a7YbSEb/BBkgBKf6xJMQ==" saltValue="tfPMwmnaHU/LUG5dET7d7A==" spinCount="100000" sheet="1" objects="1" scenarios="1"/>
  <mergeCells count="12">
    <mergeCell ref="E10:E11"/>
    <mergeCell ref="E56:E57"/>
    <mergeCell ref="C56:C57"/>
    <mergeCell ref="D56:D57"/>
    <mergeCell ref="C10:C11"/>
    <mergeCell ref="D10:D11"/>
    <mergeCell ref="C41:C42"/>
    <mergeCell ref="D41:D42"/>
    <mergeCell ref="E41:E42"/>
    <mergeCell ref="C49:C50"/>
    <mergeCell ref="D49:D50"/>
    <mergeCell ref="E49:E50"/>
  </mergeCells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headerFooter>
    <oddHeader>&amp;L&amp;"Bahnschrift Light,Regular"&amp;10i-Vertix NMS Pricelist - i-Vertix Cloud</oddHeader>
    <oddFooter>&amp;L&amp;"Bahnschrift Light,Light Bold"&amp;10PGUM S.r.l.&amp;"Bahnschrift Light,Regular"
Sede legale: Via Vecchia 18/C
39040 Ora
P.IVA e CF: IT02923310219&amp;C&amp;"+,Regular"&amp;10page &amp;P of &amp;N&amp;R&amp;"Bahnschrift Light,Regular"&amp;10www.i-vertix.com
info@i-vertix.com</oddFooter>
  </headerFooter>
  <rowBreaks count="1" manualBreakCount="1">
    <brk id="48" max="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4BF28-C09A-49AE-B56C-79FA2C97B85A}">
  <sheetPr>
    <pageSetUpPr fitToPage="1"/>
  </sheetPr>
  <dimension ref="A2:E18"/>
  <sheetViews>
    <sheetView zoomScale="90" zoomScaleNormal="90" workbookViewId="0">
      <pane ySplit="9" topLeftCell="A10" activePane="bottomLeft" state="frozen"/>
      <selection pane="bottomLeft" activeCell="B17" sqref="B17"/>
    </sheetView>
  </sheetViews>
  <sheetFormatPr defaultColWidth="8.85546875" defaultRowHeight="19.5" x14ac:dyDescent="0.45"/>
  <cols>
    <col min="1" max="1" width="58.5703125" style="6" bestFit="1" customWidth="1"/>
    <col min="2" max="2" width="17.42578125" style="8" bestFit="1" customWidth="1"/>
    <col min="3" max="3" width="20.42578125" style="6" bestFit="1" customWidth="1"/>
    <col min="4" max="16384" width="8.85546875" style="6"/>
  </cols>
  <sheetData>
    <row r="2" spans="1:5" x14ac:dyDescent="0.45">
      <c r="B2" s="7"/>
    </row>
    <row r="3" spans="1:5" ht="30" x14ac:dyDescent="0.65">
      <c r="B3" s="11" t="s">
        <v>660</v>
      </c>
      <c r="C3" s="12"/>
      <c r="D3" s="12"/>
      <c r="E3" s="12"/>
    </row>
    <row r="4" spans="1:5" ht="24.75" x14ac:dyDescent="0.55000000000000004">
      <c r="B4" s="13" t="str">
        <f>Perpetual!B4</f>
        <v>Pricelist January 2026</v>
      </c>
      <c r="C4" s="12"/>
      <c r="D4" s="12"/>
      <c r="E4" s="12"/>
    </row>
    <row r="10" spans="1:5" ht="24.75" x14ac:dyDescent="0.55000000000000004">
      <c r="A10" s="13" t="s">
        <v>661</v>
      </c>
      <c r="B10" s="14"/>
      <c r="C10" s="14"/>
    </row>
    <row r="11" spans="1:5" x14ac:dyDescent="0.45">
      <c r="A11" s="33" t="s">
        <v>662</v>
      </c>
      <c r="B11" s="34"/>
    </row>
    <row r="12" spans="1:5" x14ac:dyDescent="0.45">
      <c r="A12" s="33" t="s">
        <v>663</v>
      </c>
      <c r="B12" s="34"/>
    </row>
    <row r="15" spans="1:5" ht="24.75" x14ac:dyDescent="0.55000000000000004">
      <c r="A15" s="13" t="s">
        <v>664</v>
      </c>
      <c r="B15" s="65" t="s">
        <v>2</v>
      </c>
      <c r="C15" s="66" t="s">
        <v>3</v>
      </c>
      <c r="D15" s="66" t="s">
        <v>4</v>
      </c>
    </row>
    <row r="16" spans="1:5" x14ac:dyDescent="0.45">
      <c r="A16" s="14"/>
      <c r="B16" s="65"/>
      <c r="C16" s="66"/>
      <c r="D16" s="66"/>
    </row>
    <row r="17" spans="1:4" x14ac:dyDescent="0.45">
      <c r="A17" s="27" t="s">
        <v>665</v>
      </c>
      <c r="B17" s="53">
        <f>B18/8</f>
        <v>150</v>
      </c>
      <c r="C17" s="35" t="s">
        <v>666</v>
      </c>
      <c r="D17" s="26" t="s">
        <v>667</v>
      </c>
    </row>
    <row r="18" spans="1:4" x14ac:dyDescent="0.45">
      <c r="A18" s="27" t="s">
        <v>668</v>
      </c>
      <c r="B18" s="53">
        <v>1200</v>
      </c>
      <c r="C18" s="35" t="s">
        <v>669</v>
      </c>
      <c r="D18" s="26" t="s">
        <v>667</v>
      </c>
    </row>
  </sheetData>
  <sheetProtection algorithmName="SHA-512" hashValue="j/qMAtC89FcoH26/cyfqxsYZJaTeqrZj3Mh3dliV8W4lfU8smI1M87ppnlRR4LZnAVezfMqTAs2ZTNX4548TMw==" saltValue="KnlEbt5CieLR6QxkgW5Puw==" spinCount="100000" sheet="1" objects="1" scenarios="1"/>
  <mergeCells count="3">
    <mergeCell ref="D15:D16"/>
    <mergeCell ref="B15:B16"/>
    <mergeCell ref="C15:C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&amp;L&amp;"Bahnschrift Light,Regular"&amp;10i-Vertix NMS Pricelist - Professional Services</oddHeader>
    <oddFooter>&amp;L&amp;"Bahnschrift Light,Light Bold"&amp;10PGUM S.r.l.&amp;"Bahnschrift Light,Regular"
Sede legale: Via Vecchia 18/C
39040 Ora
P.IVA e CF: IT02923310219&amp;C&amp;"+,Regular"&amp;10page &amp;P of &amp;N&amp;R&amp;"Bahnschrift Light,Regular"&amp;10www.i-vertix.com
info@i-vertix.com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FF130-BD68-4C2A-8085-3ECAC101E63F}">
  <sheetPr>
    <pageSetUpPr fitToPage="1"/>
  </sheetPr>
  <dimension ref="A2:E18"/>
  <sheetViews>
    <sheetView zoomScale="90" zoomScaleNormal="90" workbookViewId="0">
      <pane ySplit="9" topLeftCell="A10" activePane="bottomLeft" state="frozen"/>
      <selection pane="bottomLeft" activeCell="B19" sqref="B19"/>
    </sheetView>
  </sheetViews>
  <sheetFormatPr defaultColWidth="8.85546875" defaultRowHeight="19.5" x14ac:dyDescent="0.45"/>
  <cols>
    <col min="1" max="1" width="58.5703125" style="6" bestFit="1" customWidth="1"/>
    <col min="2" max="2" width="17.42578125" style="8" bestFit="1" customWidth="1"/>
    <col min="3" max="3" width="20.42578125" style="6" bestFit="1" customWidth="1"/>
    <col min="4" max="16384" width="8.85546875" style="6"/>
  </cols>
  <sheetData>
    <row r="2" spans="1:5" x14ac:dyDescent="0.45">
      <c r="B2" s="7"/>
    </row>
    <row r="3" spans="1:5" ht="30" x14ac:dyDescent="0.65">
      <c r="B3" s="11" t="s">
        <v>660</v>
      </c>
      <c r="C3" s="12"/>
      <c r="D3" s="12"/>
      <c r="E3" s="12"/>
    </row>
    <row r="4" spans="1:5" ht="24.75" x14ac:dyDescent="0.55000000000000004">
      <c r="B4" s="13" t="str">
        <f>Perpetual!B4</f>
        <v>Pricelist January 2026</v>
      </c>
      <c r="C4" s="12"/>
      <c r="D4" s="12"/>
      <c r="E4" s="12"/>
    </row>
    <row r="10" spans="1:5" ht="24.75" x14ac:dyDescent="0.55000000000000004">
      <c r="A10" s="13" t="s">
        <v>661</v>
      </c>
      <c r="B10" s="14"/>
      <c r="C10" s="14"/>
    </row>
    <row r="11" spans="1:5" x14ac:dyDescent="0.45">
      <c r="A11" s="33" t="s">
        <v>662</v>
      </c>
      <c r="B11" s="34"/>
    </row>
    <row r="12" spans="1:5" x14ac:dyDescent="0.45">
      <c r="A12" s="33" t="s">
        <v>663</v>
      </c>
      <c r="B12" s="34"/>
    </row>
    <row r="15" spans="1:5" ht="24.75" x14ac:dyDescent="0.55000000000000004">
      <c r="A15" s="13" t="s">
        <v>664</v>
      </c>
      <c r="B15" s="65" t="s">
        <v>2</v>
      </c>
      <c r="C15" s="66" t="s">
        <v>3</v>
      </c>
      <c r="D15" s="66" t="s">
        <v>4</v>
      </c>
    </row>
    <row r="16" spans="1:5" x14ac:dyDescent="0.45">
      <c r="A16" s="14"/>
      <c r="B16" s="65"/>
      <c r="C16" s="66"/>
      <c r="D16" s="66"/>
    </row>
    <row r="17" spans="1:4" x14ac:dyDescent="0.45">
      <c r="A17" s="27" t="s">
        <v>665</v>
      </c>
      <c r="B17" s="53">
        <f>B18/8</f>
        <v>200</v>
      </c>
      <c r="C17" s="35" t="s">
        <v>670</v>
      </c>
      <c r="D17" s="26" t="s">
        <v>667</v>
      </c>
    </row>
    <row r="18" spans="1:4" x14ac:dyDescent="0.45">
      <c r="A18" s="27" t="s">
        <v>668</v>
      </c>
      <c r="B18" s="53">
        <v>1600</v>
      </c>
      <c r="C18" s="35" t="s">
        <v>671</v>
      </c>
      <c r="D18" s="26" t="s">
        <v>667</v>
      </c>
    </row>
  </sheetData>
  <sheetProtection algorithmName="SHA-512" hashValue="r0I2a5Ya102rowNR7XLjAXUe56pwaVpmYay022UaikIE8xz6hGN1WHVsvze5SMjUTFUFWdnT3G268Nlk1w+e0A==" saltValue="VEmdPR0Xmx2hgvieUXANNg==" spinCount="100000" sheet="1" objects="1" scenarios="1"/>
  <mergeCells count="3">
    <mergeCell ref="B15:B16"/>
    <mergeCell ref="C15:C16"/>
    <mergeCell ref="D15:D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&amp;L&amp;"Bahnschrift Light,Regular"&amp;10i-Vertix NMS Pricelist - Professional Services</oddHeader>
    <oddFooter>&amp;L&amp;"Bahnschrift Light,Light Bold"&amp;10PGUM S.r.l.&amp;"Bahnschrift Light,Regular"
Sede legale: Via Vecchia 18/C
39040 Ora
P.IVA e CF: IT02923310219&amp;C&amp;"+,Regular"&amp;10page &amp;P of &amp;N&amp;R&amp;"Bahnschrift Light,Regular"&amp;10www.i-vertix.com
info@i-vertix.com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D8286-8FFE-4C8E-ACE4-06F3B42BDFAD}">
  <sheetPr>
    <pageSetUpPr fitToPage="1"/>
  </sheetPr>
  <dimension ref="A2:E18"/>
  <sheetViews>
    <sheetView zoomScale="90" zoomScaleNormal="90" workbookViewId="0">
      <pane ySplit="9" topLeftCell="A10" activePane="bottomLeft" state="frozen"/>
      <selection pane="bottomLeft" activeCell="C18" sqref="C18"/>
    </sheetView>
  </sheetViews>
  <sheetFormatPr defaultColWidth="8.85546875" defaultRowHeight="19.5" x14ac:dyDescent="0.45"/>
  <cols>
    <col min="1" max="1" width="58.5703125" style="6" bestFit="1" customWidth="1"/>
    <col min="2" max="2" width="17.42578125" style="8" bestFit="1" customWidth="1"/>
    <col min="3" max="3" width="20.42578125" style="6" bestFit="1" customWidth="1"/>
    <col min="4" max="16384" width="8.85546875" style="6"/>
  </cols>
  <sheetData>
    <row r="2" spans="1:5" x14ac:dyDescent="0.45">
      <c r="B2" s="7"/>
    </row>
    <row r="3" spans="1:5" ht="30" x14ac:dyDescent="0.65">
      <c r="B3" s="11" t="s">
        <v>660</v>
      </c>
      <c r="C3" s="12"/>
      <c r="D3" s="12"/>
      <c r="E3" s="12"/>
    </row>
    <row r="4" spans="1:5" ht="24.75" x14ac:dyDescent="0.55000000000000004">
      <c r="B4" s="13" t="str">
        <f>Perpetual!B4</f>
        <v>Pricelist January 2026</v>
      </c>
      <c r="C4" s="12"/>
      <c r="D4" s="12"/>
      <c r="E4" s="12"/>
    </row>
    <row r="10" spans="1:5" ht="24.75" x14ac:dyDescent="0.55000000000000004">
      <c r="A10" s="13" t="s">
        <v>661</v>
      </c>
      <c r="B10" s="14"/>
      <c r="C10" s="14"/>
    </row>
    <row r="11" spans="1:5" x14ac:dyDescent="0.45">
      <c r="A11" s="33" t="s">
        <v>662</v>
      </c>
      <c r="B11" s="34"/>
    </row>
    <row r="12" spans="1:5" x14ac:dyDescent="0.45">
      <c r="A12" s="33" t="s">
        <v>663</v>
      </c>
      <c r="B12" s="34"/>
    </row>
    <row r="15" spans="1:5" ht="24.75" x14ac:dyDescent="0.55000000000000004">
      <c r="A15" s="13" t="s">
        <v>664</v>
      </c>
      <c r="B15" s="65" t="s">
        <v>2</v>
      </c>
      <c r="C15" s="66" t="s">
        <v>3</v>
      </c>
      <c r="D15" s="66" t="s">
        <v>4</v>
      </c>
    </row>
    <row r="16" spans="1:5" x14ac:dyDescent="0.45">
      <c r="A16" s="14"/>
      <c r="B16" s="65"/>
      <c r="C16" s="66"/>
      <c r="D16" s="66"/>
    </row>
    <row r="17" spans="1:4" x14ac:dyDescent="0.45">
      <c r="A17" s="27" t="s">
        <v>665</v>
      </c>
      <c r="B17" s="58">
        <f>B18/8</f>
        <v>200</v>
      </c>
      <c r="C17" s="35" t="s">
        <v>672</v>
      </c>
      <c r="D17" s="26" t="s">
        <v>667</v>
      </c>
    </row>
    <row r="18" spans="1:4" x14ac:dyDescent="0.45">
      <c r="A18" s="27" t="s">
        <v>668</v>
      </c>
      <c r="B18" s="58">
        <v>1600</v>
      </c>
      <c r="C18" s="35" t="s">
        <v>673</v>
      </c>
      <c r="D18" s="26" t="s">
        <v>667</v>
      </c>
    </row>
  </sheetData>
  <sheetProtection algorithmName="SHA-512" hashValue="ik5FgHwHQ2Bf+hAbehez0bU+nV74dsZgqybDW+GAnXYP6TqFfIWOJTjfLzROtIkfMEKh85SsYSvmnWMH7hjv2g==" saltValue="d+f8K/SZ6F9hjOVJCql9XQ==" spinCount="100000" sheet="1" objects="1" scenarios="1"/>
  <mergeCells count="3">
    <mergeCell ref="B15:B16"/>
    <mergeCell ref="C15:C16"/>
    <mergeCell ref="D15:D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&amp;L&amp;"Bahnschrift Light,Regular"&amp;10i-Vertix NMS Pricelist - Professional Services</oddHeader>
    <oddFooter>&amp;L&amp;"Bahnschrift Light,Light Bold"&amp;10PGUM S.r.l.&amp;"Bahnschrift Light,Regular"
Sede legale: Via Vecchia 18/C
39040 Ora
P.IVA e CF: IT02923310219&amp;C&amp;"+,Regular"&amp;10page &amp;P of &amp;N&amp;R&amp;"Bahnschrift Light,Regular"&amp;10www.i-vertix.com
info@i-vertix.com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2A250-278F-43EE-90C9-414928A2435E}">
  <dimension ref="A1:J17"/>
  <sheetViews>
    <sheetView zoomScale="90" zoomScaleNormal="90" workbookViewId="0">
      <selection activeCell="E13" sqref="E13"/>
    </sheetView>
  </sheetViews>
  <sheetFormatPr defaultRowHeight="15" x14ac:dyDescent="0.25"/>
  <cols>
    <col min="1" max="1" width="54.42578125" customWidth="1"/>
    <col min="2" max="2" width="6.28515625" customWidth="1"/>
    <col min="4" max="4" width="13.5703125" customWidth="1"/>
    <col min="5" max="5" width="12.28515625" customWidth="1"/>
    <col min="8" max="8" width="12.42578125" customWidth="1"/>
    <col min="9" max="9" width="11.7109375" customWidth="1"/>
    <col min="10" max="10" width="12.85546875" customWidth="1"/>
  </cols>
  <sheetData>
    <row r="1" spans="1:10" s="1" customFormat="1" x14ac:dyDescent="0.25">
      <c r="B1" s="2"/>
      <c r="D1" s="2"/>
    </row>
    <row r="2" spans="1:10" s="1" customFormat="1" x14ac:dyDescent="0.25">
      <c r="B2" s="2"/>
      <c r="D2" s="2"/>
    </row>
    <row r="3" spans="1:10" s="1" customFormat="1" ht="30" x14ac:dyDescent="0.65">
      <c r="B3" s="2"/>
      <c r="C3" s="11" t="s">
        <v>674</v>
      </c>
      <c r="D3" s="12"/>
      <c r="E3" s="11"/>
    </row>
    <row r="4" spans="1:10" s="1" customFormat="1" ht="24.75" x14ac:dyDescent="0.55000000000000004">
      <c r="B4" s="2"/>
      <c r="C4" s="13" t="str">
        <f>Perpetual!B4</f>
        <v>Pricelist January 2026</v>
      </c>
      <c r="D4" s="12"/>
      <c r="E4" s="13"/>
    </row>
    <row r="5" spans="1:10" s="1" customFormat="1" x14ac:dyDescent="0.25">
      <c r="B5" s="2"/>
      <c r="D5" s="2"/>
    </row>
    <row r="6" spans="1:10" s="1" customFormat="1" x14ac:dyDescent="0.25">
      <c r="B6" s="2"/>
      <c r="D6" s="2"/>
    </row>
    <row r="7" spans="1:10" s="1" customFormat="1" x14ac:dyDescent="0.25">
      <c r="B7" s="2"/>
      <c r="D7" s="2"/>
    </row>
    <row r="8" spans="1:10" s="1" customFormat="1" x14ac:dyDescent="0.25">
      <c r="B8" s="2"/>
      <c r="D8" s="2"/>
    </row>
    <row r="9" spans="1:10" s="1" customFormat="1" x14ac:dyDescent="0.25">
      <c r="B9" s="2"/>
      <c r="D9" s="2"/>
    </row>
    <row r="10" spans="1:10" x14ac:dyDescent="0.25">
      <c r="H10" s="60" t="s">
        <v>708</v>
      </c>
      <c r="J10" s="63">
        <v>0.1</v>
      </c>
    </row>
    <row r="11" spans="1:10" x14ac:dyDescent="0.25">
      <c r="A11" t="s">
        <v>675</v>
      </c>
      <c r="B11" s="4" t="s">
        <v>676</v>
      </c>
      <c r="C11" s="4" t="s">
        <v>677</v>
      </c>
      <c r="D11" s="4" t="s">
        <v>678</v>
      </c>
      <c r="E11" s="4" t="s">
        <v>679</v>
      </c>
      <c r="H11" t="s">
        <v>709</v>
      </c>
      <c r="I11" t="s">
        <v>710</v>
      </c>
      <c r="J11" t="s">
        <v>679</v>
      </c>
    </row>
    <row r="12" spans="1:10" x14ac:dyDescent="0.25">
      <c r="A12" t="s">
        <v>213</v>
      </c>
      <c r="B12" s="5">
        <v>0.15</v>
      </c>
      <c r="C12" s="5">
        <v>0.2</v>
      </c>
      <c r="D12" s="5">
        <v>0.35</v>
      </c>
      <c r="E12" s="5">
        <v>0.5</v>
      </c>
      <c r="H12" t="s">
        <v>761</v>
      </c>
      <c r="I12" s="3">
        <v>0.15</v>
      </c>
      <c r="J12" s="62">
        <f>((4.8*(1-Table3[[#This Row],[Reseller]])*0.9)-4.8)/4.8*-1</f>
        <v>0.23499999999999993</v>
      </c>
    </row>
    <row r="13" spans="1:10" x14ac:dyDescent="0.25">
      <c r="A13" t="s">
        <v>16</v>
      </c>
      <c r="B13" s="5">
        <v>0</v>
      </c>
      <c r="C13" s="5">
        <v>0.05</v>
      </c>
      <c r="D13" s="5">
        <v>0.1</v>
      </c>
      <c r="E13" s="5">
        <v>0.2</v>
      </c>
      <c r="H13" t="s">
        <v>762</v>
      </c>
      <c r="I13" s="3">
        <v>0.2</v>
      </c>
      <c r="J13" s="62">
        <f>((4.8*(1-Table3[[#This Row],[Reseller]])*0.9)-4.8)/4.8*-1</f>
        <v>0.27999999999999997</v>
      </c>
    </row>
    <row r="14" spans="1:10" x14ac:dyDescent="0.25">
      <c r="A14" t="s">
        <v>11</v>
      </c>
      <c r="B14" s="5">
        <v>0.1</v>
      </c>
      <c r="C14" s="5">
        <v>0.2</v>
      </c>
      <c r="D14" s="5">
        <v>0.3</v>
      </c>
      <c r="E14" s="5">
        <v>0.4</v>
      </c>
      <c r="H14" t="s">
        <v>763</v>
      </c>
      <c r="I14" s="3">
        <v>0.25</v>
      </c>
      <c r="J14" s="62">
        <f>((4.8*(1-Table3[[#This Row],[Reseller]])*0.9)-4.8)/4.8*-1</f>
        <v>0.32500000000000001</v>
      </c>
    </row>
    <row r="15" spans="1:10" x14ac:dyDescent="0.25">
      <c r="A15" t="s">
        <v>585</v>
      </c>
      <c r="B15" s="5">
        <v>0</v>
      </c>
      <c r="C15" s="5">
        <v>0.05</v>
      </c>
      <c r="D15" s="5">
        <v>0.1</v>
      </c>
      <c r="E15" s="5">
        <v>0.15</v>
      </c>
      <c r="H15" t="s">
        <v>764</v>
      </c>
      <c r="I15" s="3">
        <v>0.3</v>
      </c>
      <c r="J15" s="62">
        <f>((4.8*(1-Table3[[#This Row],[Reseller]])*0.9)-4.8)/4.8*-1</f>
        <v>0.37</v>
      </c>
    </row>
    <row r="16" spans="1:10" x14ac:dyDescent="0.25">
      <c r="A16" t="s">
        <v>667</v>
      </c>
      <c r="B16" s="5">
        <v>0.1</v>
      </c>
      <c r="C16" s="5">
        <v>0.15</v>
      </c>
      <c r="D16" s="5">
        <v>0.2</v>
      </c>
      <c r="E16" s="5">
        <v>0.3</v>
      </c>
      <c r="H16" t="s">
        <v>705</v>
      </c>
      <c r="I16" s="3">
        <v>0.35</v>
      </c>
      <c r="J16" s="62">
        <f>((4.8*(1-Table3[[#This Row],[Reseller]])*0.9)-4.8)/4.8*-1</f>
        <v>0.41499999999999992</v>
      </c>
    </row>
    <row r="17" spans="1:5" x14ac:dyDescent="0.25">
      <c r="A17" t="s">
        <v>505</v>
      </c>
      <c r="B17" s="5">
        <v>0</v>
      </c>
      <c r="C17" s="5">
        <v>0.05</v>
      </c>
      <c r="D17" s="5">
        <v>0.1</v>
      </c>
      <c r="E17" s="5">
        <v>0.2</v>
      </c>
    </row>
  </sheetData>
  <sheetProtection algorithmName="SHA-512" hashValue="HhLNYH9E81ovc0dCKCQRuYbSPxK6yhCI8Tayn2RVCgLhircTYkVt/351bnNSehcun+Z8l4Vk5k2e0jpffJQJKw==" saltValue="IwHbox4e5GJrsgK1AJoKT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&amp;Li-Vertix NMS Pricelist - Discount table</oddHeader>
    <oddFooter>&amp;LPGUM S.r.l.
Sede legale: Via Vecchia 18/C
39040 Ora
P.IVA e CF: IT02923310219&amp;Cpage &amp;P of &amp;N&amp;Rwww.i-vertix.com
info@i-vertix.com</oddFooter>
  </headerFooter>
  <drawing r:id="rId2"/>
  <tableParts count="2">
    <tablePart r:id="rId3"/>
    <tablePart r:id="rId4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B37E4-DD7E-48EF-9ABD-3342E31167F6}">
  <dimension ref="A1:C12"/>
  <sheetViews>
    <sheetView workbookViewId="0">
      <selection activeCell="C10" sqref="C10"/>
    </sheetView>
  </sheetViews>
  <sheetFormatPr defaultRowHeight="15" x14ac:dyDescent="0.25"/>
  <cols>
    <col min="1" max="1" width="15" customWidth="1"/>
    <col min="2" max="2" width="37.85546875" customWidth="1"/>
    <col min="3" max="3" width="9.140625" style="3"/>
  </cols>
  <sheetData>
    <row r="1" spans="1:3" x14ac:dyDescent="0.25">
      <c r="A1" t="s">
        <v>680</v>
      </c>
      <c r="B1" t="s">
        <v>681</v>
      </c>
      <c r="C1" s="3" t="s">
        <v>682</v>
      </c>
    </row>
    <row r="2" spans="1:3" x14ac:dyDescent="0.25">
      <c r="A2" t="s">
        <v>683</v>
      </c>
      <c r="B2" t="s">
        <v>684</v>
      </c>
      <c r="C2" s="3">
        <v>0.2</v>
      </c>
    </row>
    <row r="3" spans="1:3" x14ac:dyDescent="0.25">
      <c r="A3" t="s">
        <v>685</v>
      </c>
      <c r="B3" t="s">
        <v>686</v>
      </c>
      <c r="C3" s="3">
        <v>0.05</v>
      </c>
    </row>
    <row r="4" spans="1:3" x14ac:dyDescent="0.25">
      <c r="A4" t="s">
        <v>687</v>
      </c>
      <c r="B4" t="s">
        <v>688</v>
      </c>
      <c r="C4" s="3">
        <v>0.08</v>
      </c>
    </row>
    <row r="5" spans="1:3" x14ac:dyDescent="0.25">
      <c r="A5" t="s">
        <v>689</v>
      </c>
      <c r="B5" t="s">
        <v>690</v>
      </c>
      <c r="C5" s="3">
        <v>0.12</v>
      </c>
    </row>
    <row r="6" spans="1:3" x14ac:dyDescent="0.25">
      <c r="A6" t="s">
        <v>691</v>
      </c>
      <c r="B6" t="s">
        <v>692</v>
      </c>
      <c r="C6" s="3">
        <v>0.05</v>
      </c>
    </row>
    <row r="7" spans="1:3" x14ac:dyDescent="0.25">
      <c r="A7" t="s">
        <v>693</v>
      </c>
      <c r="B7" t="s">
        <v>694</v>
      </c>
      <c r="C7" s="3">
        <v>0.03</v>
      </c>
    </row>
    <row r="8" spans="1:3" x14ac:dyDescent="0.25">
      <c r="A8" t="s">
        <v>695</v>
      </c>
      <c r="B8" t="s">
        <v>696</v>
      </c>
      <c r="C8" s="3">
        <v>0.05</v>
      </c>
    </row>
    <row r="9" spans="1:3" x14ac:dyDescent="0.25">
      <c r="A9" t="s">
        <v>697</v>
      </c>
      <c r="B9" t="s">
        <v>698</v>
      </c>
      <c r="C9" s="3">
        <v>0.08</v>
      </c>
    </row>
    <row r="10" spans="1:3" x14ac:dyDescent="0.25">
      <c r="A10" t="s">
        <v>699</v>
      </c>
      <c r="B10" t="s">
        <v>700</v>
      </c>
      <c r="C10" s="3">
        <v>0.12</v>
      </c>
    </row>
    <row r="11" spans="1:3" x14ac:dyDescent="0.25">
      <c r="A11" t="s">
        <v>701</v>
      </c>
      <c r="B11" t="s">
        <v>702</v>
      </c>
      <c r="C11" s="3">
        <v>0.2</v>
      </c>
    </row>
    <row r="12" spans="1:3" x14ac:dyDescent="0.25">
      <c r="A12" t="s">
        <v>703</v>
      </c>
      <c r="B12" t="s">
        <v>704</v>
      </c>
      <c r="C12" s="3">
        <v>0.2</v>
      </c>
    </row>
  </sheetData>
  <sheetProtection algorithmName="SHA-512" hashValue="ABIulS57hmNb6b7hPnSFgasZiKNcZhgiQtb7NPEPN17S3q1HCkQw0dnJTySzSemXK74iSeawT2x75tuY8iP1mA==" saltValue="Q7+/zvwG+IZo2rMnwoGZ+Q==" spinCount="100000" sheet="1" objects="1" scenarios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72c7889d-91f6-4e45-8813-f34b0bb90f66" xsi:nil="true"/>
    <TaxCatchAll xmlns="34629e6a-a4e1-439f-bc8e-7630bf9e64fc" xsi:nil="true"/>
    <lcf76f155ced4ddcb4097134ff3c332f xmlns="72c7889d-91f6-4e45-8813-f34b0bb90f6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AC4C5670AA1F48973CDA3F36C6D3BA" ma:contentTypeVersion="22" ma:contentTypeDescription="Create a new document." ma:contentTypeScope="" ma:versionID="81ea491b2e96ee2e16e2140256908d6d">
  <xsd:schema xmlns:xsd="http://www.w3.org/2001/XMLSchema" xmlns:xs="http://www.w3.org/2001/XMLSchema" xmlns:p="http://schemas.microsoft.com/office/2006/metadata/properties" xmlns:ns1="http://schemas.microsoft.com/sharepoint/v3" xmlns:ns2="72c7889d-91f6-4e45-8813-f34b0bb90f66" xmlns:ns3="34629e6a-a4e1-439f-bc8e-7630bf9e64fc" targetNamespace="http://schemas.microsoft.com/office/2006/metadata/properties" ma:root="true" ma:fieldsID="019969aa9d5c347ecc0a403d79ec6cc8" ns1:_="" ns2:_="" ns3:_="">
    <xsd:import namespace="http://schemas.microsoft.com/sharepoint/v3"/>
    <xsd:import namespace="72c7889d-91f6-4e45-8813-f34b0bb90f66"/>
    <xsd:import namespace="34629e6a-a4e1-439f-bc8e-7630bf9e64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7889d-91f6-4e45-8813-f34b0bb90f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8" nillable="true" ma:displayName="Sign-off status" ma:internalName="Sign_x002d_off_x0020_status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858e4fbe-658d-4dc7-81dd-69672e977c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29e6a-a4e1-439f-bc8e-7630bf9e64f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4cf5dba-debf-4421-b580-e8cb37860048}" ma:internalName="TaxCatchAll" ma:showField="CatchAllData" ma:web="34629e6a-a4e1-439f-bc8e-7630bf9e64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6EA6C4-142D-4EA1-B674-869F5B1EED9C}">
  <ds:schemaRefs>
    <ds:schemaRef ds:uri="http://www.w3.org/XML/1998/namespace"/>
    <ds:schemaRef ds:uri="http://purl.org/dc/dcmitype/"/>
    <ds:schemaRef ds:uri="http://purl.org/dc/terms/"/>
    <ds:schemaRef ds:uri="http://schemas.microsoft.com/office/2006/documentManagement/types"/>
    <ds:schemaRef ds:uri="http://schemas.microsoft.com/sharepoint/v3"/>
    <ds:schemaRef ds:uri="http://purl.org/dc/elements/1.1/"/>
    <ds:schemaRef ds:uri="http://schemas.microsoft.com/office/infopath/2007/PartnerControls"/>
    <ds:schemaRef ds:uri="34629e6a-a4e1-439f-bc8e-7630bf9e64fc"/>
    <ds:schemaRef ds:uri="http://schemas.openxmlformats.org/package/2006/metadata/core-properties"/>
    <ds:schemaRef ds:uri="72c7889d-91f6-4e45-8813-f34b0bb90f66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EBE341-1C95-4D6A-8FC1-4FAF1DD07C88}"/>
</file>

<file path=customXml/itemProps3.xml><?xml version="1.0" encoding="utf-8"?>
<ds:datastoreItem xmlns:ds="http://schemas.openxmlformats.org/officeDocument/2006/customXml" ds:itemID="{5DDE5B8C-42FA-43F2-B446-4DC7BFD69B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Perpetual</vt:lpstr>
      <vt:lpstr>Subscription</vt:lpstr>
      <vt:lpstr>Pay Per Use for MSP</vt:lpstr>
      <vt:lpstr>i-Vertix Cloud</vt:lpstr>
      <vt:lpstr>Professional Services IT</vt:lpstr>
      <vt:lpstr>Professional Services EMEA</vt:lpstr>
      <vt:lpstr>Professional Services CH</vt:lpstr>
      <vt:lpstr>Discount table</vt:lpstr>
      <vt:lpstr>standard values</vt:lpstr>
      <vt:lpstr>'Discount table'!Print_Area</vt:lpstr>
      <vt:lpstr>'i-Vertix Cloud'!Print_Area</vt:lpstr>
      <vt:lpstr>'Pay Per Use for MSP'!Print_Area</vt:lpstr>
      <vt:lpstr>'Professional Services CH'!Print_Area</vt:lpstr>
      <vt:lpstr>'Professional Services EMEA'!Print_Area</vt:lpstr>
      <vt:lpstr>'Professional Services IT'!Print_Area</vt:lpstr>
      <vt:lpstr>'i-Vertix Cloud'!Print_Titles</vt:lpstr>
      <vt:lpstr>'Pay Per Use for MSP'!Print_Titles</vt:lpstr>
      <vt:lpstr>Perpetual!Print_Titles</vt:lpstr>
      <vt:lpstr>'Professional Services CH'!Print_Titles</vt:lpstr>
      <vt:lpstr>'Professional Services EMEA'!Print_Titles</vt:lpstr>
      <vt:lpstr>'Professional Services IT'!Print_Titles</vt:lpstr>
      <vt:lpstr>Subscription!Print_Titles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Jochen Platzgummer</dc:creator>
  <cp:keywords/>
  <dc:description/>
  <cp:lastModifiedBy>Jochen Platzgummer</cp:lastModifiedBy>
  <cp:revision/>
  <cp:lastPrinted>2025-04-30T08:09:18Z</cp:lastPrinted>
  <dcterms:created xsi:type="dcterms:W3CDTF">2019-10-07T17:51:33Z</dcterms:created>
  <dcterms:modified xsi:type="dcterms:W3CDTF">2026-01-02T07:58:05Z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0x0101003FAC4C5670AA1F48973CDA3F36C6D3BA</vt:lpwstr>
  </property>
  <property fmtid="{D5CDD505-2E9C-101B-9397-08002B2CF9AE}" pid="3" name="MediaServiceImageTags">
    <vt:lpwstr/>
  </property>
</Properties>
</file>